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Proaza\Proyecto Puente Misa\Proyecto Molín Fondeiro\"/>
    </mc:Choice>
  </mc:AlternateContent>
  <bookViews>
    <workbookView xWindow="0" yWindow="0" windowWidth="23040" windowHeight="9192" firstSheet="3" activeTab="4"/>
  </bookViews>
  <sheets>
    <sheet name="Datos CHC" sheetId="1" r:id="rId1"/>
    <sheet name="Caudal cuenca" sheetId="2" r:id="rId2"/>
    <sheet name="Caudal turbinable" sheetId="3" r:id="rId3"/>
    <sheet name="Caudal a turbinar" sheetId="4" r:id="rId4"/>
    <sheet name="Viabilidad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5" l="1"/>
  <c r="G32" i="5" s="1"/>
  <c r="G33" i="5" s="1"/>
  <c r="G34" i="5" s="1"/>
  <c r="G35" i="5" s="1"/>
  <c r="G36" i="5" s="1"/>
  <c r="G37" i="5" s="1"/>
  <c r="G38" i="5" s="1"/>
  <c r="G39" i="5" s="1"/>
  <c r="G40" i="5" s="1"/>
  <c r="G41" i="5" s="1"/>
  <c r="G42" i="5" s="1"/>
  <c r="G43" i="5" s="1"/>
  <c r="G44" i="5" s="1"/>
  <c r="G45" i="5" s="1"/>
  <c r="G46" i="5" s="1"/>
  <c r="G47" i="5" s="1"/>
  <c r="G48" i="5" s="1"/>
  <c r="G49" i="5" s="1"/>
  <c r="G5" i="5"/>
  <c r="G6" i="5" s="1"/>
  <c r="G7" i="5" s="1"/>
  <c r="G8" i="5" s="1"/>
  <c r="G9" i="5" s="1"/>
  <c r="G10" i="5" s="1"/>
  <c r="G11" i="5" s="1"/>
  <c r="G12" i="5" s="1"/>
  <c r="G13" i="5" s="1"/>
  <c r="G14" i="5" s="1"/>
  <c r="G15" i="5" s="1"/>
  <c r="G16" i="5" s="1"/>
  <c r="G17" i="5" s="1"/>
  <c r="G18" i="5" s="1"/>
  <c r="G19" i="5" s="1"/>
  <c r="G20" i="5" s="1"/>
  <c r="G21" i="5" s="1"/>
  <c r="G22" i="5" s="1"/>
  <c r="G23" i="5" s="1"/>
  <c r="B13" i="5"/>
  <c r="D77" i="4" l="1"/>
  <c r="E77" i="4"/>
  <c r="F77" i="4"/>
  <c r="G77" i="4"/>
  <c r="H77" i="4"/>
  <c r="I77" i="4"/>
  <c r="J77" i="4"/>
  <c r="K77" i="4"/>
  <c r="L77" i="4"/>
  <c r="M77" i="4"/>
  <c r="N77" i="4"/>
  <c r="C77" i="4"/>
  <c r="C13" i="4"/>
  <c r="D13" i="4"/>
  <c r="E13" i="4"/>
  <c r="F13" i="4"/>
  <c r="G13" i="4"/>
  <c r="H13" i="4"/>
  <c r="I13" i="4"/>
  <c r="J13" i="4"/>
  <c r="K13" i="4"/>
  <c r="M13" i="4"/>
  <c r="N13" i="4"/>
  <c r="C14" i="4"/>
  <c r="D14" i="4"/>
  <c r="E14" i="4"/>
  <c r="F14" i="4"/>
  <c r="G14" i="4"/>
  <c r="H14" i="4"/>
  <c r="I14" i="4"/>
  <c r="J14" i="4"/>
  <c r="K14" i="4"/>
  <c r="L14" i="4"/>
  <c r="M14" i="4"/>
  <c r="N14" i="4"/>
  <c r="C15" i="4"/>
  <c r="D15" i="4"/>
  <c r="E15" i="4"/>
  <c r="F15" i="4"/>
  <c r="G15" i="4"/>
  <c r="H15" i="4"/>
  <c r="I15" i="4"/>
  <c r="J15" i="4"/>
  <c r="K15" i="4"/>
  <c r="L15" i="4"/>
  <c r="M15" i="4"/>
  <c r="N15" i="4"/>
  <c r="C16" i="4"/>
  <c r="D16" i="4"/>
  <c r="E16" i="4"/>
  <c r="F16" i="4"/>
  <c r="G16" i="4"/>
  <c r="H16" i="4"/>
  <c r="I16" i="4"/>
  <c r="J16" i="4"/>
  <c r="K16" i="4"/>
  <c r="L16" i="4"/>
  <c r="M16" i="4"/>
  <c r="N16" i="4"/>
  <c r="C17" i="4"/>
  <c r="D17" i="4"/>
  <c r="E17" i="4"/>
  <c r="F17" i="4"/>
  <c r="G17" i="4"/>
  <c r="H17" i="4"/>
  <c r="I17" i="4"/>
  <c r="J17" i="4"/>
  <c r="K17" i="4"/>
  <c r="L17" i="4"/>
  <c r="M17" i="4"/>
  <c r="N17" i="4"/>
  <c r="C18" i="4"/>
  <c r="D18" i="4"/>
  <c r="E18" i="4"/>
  <c r="F18" i="4"/>
  <c r="G18" i="4"/>
  <c r="H18" i="4"/>
  <c r="I18" i="4"/>
  <c r="J18" i="4"/>
  <c r="K18" i="4"/>
  <c r="L18" i="4"/>
  <c r="M18" i="4"/>
  <c r="N18" i="4"/>
  <c r="C19" i="4"/>
  <c r="D19" i="4"/>
  <c r="E19" i="4"/>
  <c r="F19" i="4"/>
  <c r="G19" i="4"/>
  <c r="H19" i="4"/>
  <c r="I19" i="4"/>
  <c r="J19" i="4"/>
  <c r="K19" i="4"/>
  <c r="L19" i="4"/>
  <c r="M19" i="4"/>
  <c r="N19" i="4"/>
  <c r="C20" i="4"/>
  <c r="D20" i="4"/>
  <c r="E20" i="4"/>
  <c r="F20" i="4"/>
  <c r="G20" i="4"/>
  <c r="H20" i="4"/>
  <c r="I20" i="4"/>
  <c r="J20" i="4"/>
  <c r="K20" i="4"/>
  <c r="L20" i="4"/>
  <c r="M20" i="4"/>
  <c r="N20" i="4"/>
  <c r="C21" i="4"/>
  <c r="D21" i="4"/>
  <c r="E21" i="4"/>
  <c r="F21" i="4"/>
  <c r="G21" i="4"/>
  <c r="H21" i="4"/>
  <c r="I21" i="4"/>
  <c r="J21" i="4"/>
  <c r="K21" i="4"/>
  <c r="L21" i="4"/>
  <c r="M21" i="4"/>
  <c r="N21" i="4"/>
  <c r="C22" i="4"/>
  <c r="D22" i="4"/>
  <c r="E22" i="4"/>
  <c r="F22" i="4"/>
  <c r="G22" i="4"/>
  <c r="H22" i="4"/>
  <c r="I22" i="4"/>
  <c r="J22" i="4"/>
  <c r="K22" i="4"/>
  <c r="L22" i="4"/>
  <c r="M22" i="4"/>
  <c r="N22" i="4"/>
  <c r="C23" i="4"/>
  <c r="D23" i="4"/>
  <c r="E23" i="4"/>
  <c r="F23" i="4"/>
  <c r="G23" i="4"/>
  <c r="H23" i="4"/>
  <c r="I23" i="4"/>
  <c r="J23" i="4"/>
  <c r="K23" i="4"/>
  <c r="L23" i="4"/>
  <c r="M23" i="4"/>
  <c r="N23" i="4"/>
  <c r="C24" i="4"/>
  <c r="D24" i="4"/>
  <c r="E24" i="4"/>
  <c r="F24" i="4"/>
  <c r="G24" i="4"/>
  <c r="H24" i="4"/>
  <c r="I24" i="4"/>
  <c r="J24" i="4"/>
  <c r="K24" i="4"/>
  <c r="L24" i="4"/>
  <c r="M24" i="4"/>
  <c r="N24" i="4"/>
  <c r="C25" i="4"/>
  <c r="D25" i="4"/>
  <c r="E25" i="4"/>
  <c r="F25" i="4"/>
  <c r="G25" i="4"/>
  <c r="H25" i="4"/>
  <c r="I25" i="4"/>
  <c r="J25" i="4"/>
  <c r="K25" i="4"/>
  <c r="L25" i="4"/>
  <c r="M25" i="4"/>
  <c r="N25" i="4"/>
  <c r="C26" i="4"/>
  <c r="D26" i="4"/>
  <c r="E26" i="4"/>
  <c r="F26" i="4"/>
  <c r="G26" i="4"/>
  <c r="H26" i="4"/>
  <c r="I26" i="4"/>
  <c r="J26" i="4"/>
  <c r="K26" i="4"/>
  <c r="L26" i="4"/>
  <c r="N26" i="4"/>
  <c r="C27" i="4"/>
  <c r="D27" i="4"/>
  <c r="E27" i="4"/>
  <c r="F27" i="4"/>
  <c r="G27" i="4"/>
  <c r="H27" i="4"/>
  <c r="I27" i="4"/>
  <c r="J27" i="4"/>
  <c r="K27" i="4"/>
  <c r="N27" i="4"/>
  <c r="C28" i="4"/>
  <c r="D28" i="4"/>
  <c r="E28" i="4"/>
  <c r="F28" i="4"/>
  <c r="G28" i="4"/>
  <c r="H28" i="4"/>
  <c r="I28" i="4"/>
  <c r="J28" i="4"/>
  <c r="K28" i="4"/>
  <c r="L28" i="4"/>
  <c r="M28" i="4"/>
  <c r="N28" i="4"/>
  <c r="C29" i="4"/>
  <c r="D29" i="4"/>
  <c r="E29" i="4"/>
  <c r="F29" i="4"/>
  <c r="G29" i="4"/>
  <c r="H29" i="4"/>
  <c r="I29" i="4"/>
  <c r="J29" i="4"/>
  <c r="K29" i="4"/>
  <c r="L29" i="4"/>
  <c r="M29" i="4"/>
  <c r="N29" i="4"/>
  <c r="C30" i="4"/>
  <c r="D30" i="4"/>
  <c r="E30" i="4"/>
  <c r="F30" i="4"/>
  <c r="G30" i="4"/>
  <c r="H30" i="4"/>
  <c r="I30" i="4"/>
  <c r="J30" i="4"/>
  <c r="K30" i="4"/>
  <c r="L30" i="4"/>
  <c r="M30" i="4"/>
  <c r="N30" i="4"/>
  <c r="C31" i="4"/>
  <c r="D31" i="4"/>
  <c r="E31" i="4"/>
  <c r="F31" i="4"/>
  <c r="G31" i="4"/>
  <c r="H31" i="4"/>
  <c r="I31" i="4"/>
  <c r="J31" i="4"/>
  <c r="K31" i="4"/>
  <c r="L31" i="4"/>
  <c r="M31" i="4"/>
  <c r="N31" i="4"/>
  <c r="C32" i="4"/>
  <c r="D32" i="4"/>
  <c r="E32" i="4"/>
  <c r="F32" i="4"/>
  <c r="G32" i="4"/>
  <c r="H32" i="4"/>
  <c r="I32" i="4"/>
  <c r="J32" i="4"/>
  <c r="K32" i="4"/>
  <c r="M32" i="4"/>
  <c r="N32" i="4"/>
  <c r="C33" i="4"/>
  <c r="D33" i="4"/>
  <c r="E33" i="4"/>
  <c r="F33" i="4"/>
  <c r="G33" i="4"/>
  <c r="H33" i="4"/>
  <c r="I33" i="4"/>
  <c r="J33" i="4"/>
  <c r="K33" i="4"/>
  <c r="L33" i="4"/>
  <c r="M33" i="4"/>
  <c r="N33" i="4"/>
  <c r="C34" i="4"/>
  <c r="D34" i="4"/>
  <c r="E34" i="4"/>
  <c r="F34" i="4"/>
  <c r="G34" i="4"/>
  <c r="H34" i="4"/>
  <c r="I34" i="4"/>
  <c r="J34" i="4"/>
  <c r="K34" i="4"/>
  <c r="L34" i="4"/>
  <c r="N34" i="4"/>
  <c r="C35" i="4"/>
  <c r="D35" i="4"/>
  <c r="E35" i="4"/>
  <c r="F35" i="4"/>
  <c r="G35" i="4"/>
  <c r="H35" i="4"/>
  <c r="I35" i="4"/>
  <c r="J35" i="4"/>
  <c r="K35" i="4"/>
  <c r="L35" i="4"/>
  <c r="M35" i="4"/>
  <c r="N35" i="4"/>
  <c r="C36" i="4"/>
  <c r="D36" i="4"/>
  <c r="E36" i="4"/>
  <c r="F36" i="4"/>
  <c r="G36" i="4"/>
  <c r="H36" i="4"/>
  <c r="I36" i="4"/>
  <c r="J36" i="4"/>
  <c r="K36" i="4"/>
  <c r="L36" i="4"/>
  <c r="M36" i="4"/>
  <c r="N36" i="4"/>
  <c r="C37" i="4"/>
  <c r="D37" i="4"/>
  <c r="E37" i="4"/>
  <c r="F37" i="4"/>
  <c r="G37" i="4"/>
  <c r="H37" i="4"/>
  <c r="I37" i="4"/>
  <c r="J37" i="4"/>
  <c r="K37" i="4"/>
  <c r="L37" i="4"/>
  <c r="M37" i="4"/>
  <c r="N37" i="4"/>
  <c r="C38" i="4"/>
  <c r="D38" i="4"/>
  <c r="E38" i="4"/>
  <c r="F38" i="4"/>
  <c r="G38" i="4"/>
  <c r="H38" i="4"/>
  <c r="I38" i="4"/>
  <c r="J38" i="4"/>
  <c r="K38" i="4"/>
  <c r="L38" i="4"/>
  <c r="M38" i="4"/>
  <c r="N38" i="4"/>
  <c r="C39" i="4"/>
  <c r="D39" i="4"/>
  <c r="E39" i="4"/>
  <c r="F39" i="4"/>
  <c r="G39" i="4"/>
  <c r="H39" i="4"/>
  <c r="I39" i="4"/>
  <c r="J39" i="4"/>
  <c r="K39" i="4"/>
  <c r="L39" i="4"/>
  <c r="M39" i="4"/>
  <c r="N39" i="4"/>
  <c r="C40" i="4"/>
  <c r="D40" i="4"/>
  <c r="E40" i="4"/>
  <c r="F40" i="4"/>
  <c r="G40" i="4"/>
  <c r="H40" i="4"/>
  <c r="I40" i="4"/>
  <c r="J40" i="4"/>
  <c r="K40" i="4"/>
  <c r="L40" i="4"/>
  <c r="M40" i="4"/>
  <c r="N40" i="4"/>
  <c r="C41" i="4"/>
  <c r="D41" i="4"/>
  <c r="E41" i="4"/>
  <c r="F41" i="4"/>
  <c r="G41" i="4"/>
  <c r="H41" i="4"/>
  <c r="I41" i="4"/>
  <c r="J41" i="4"/>
  <c r="K41" i="4"/>
  <c r="L41" i="4"/>
  <c r="M41" i="4"/>
  <c r="N41" i="4"/>
  <c r="C42" i="4"/>
  <c r="D42" i="4"/>
  <c r="E42" i="4"/>
  <c r="F42" i="4"/>
  <c r="G42" i="4"/>
  <c r="H42" i="4"/>
  <c r="I42" i="4"/>
  <c r="J42" i="4"/>
  <c r="K42" i="4"/>
  <c r="L42" i="4"/>
  <c r="M42" i="4"/>
  <c r="N42" i="4"/>
  <c r="C43" i="4"/>
  <c r="D43" i="4"/>
  <c r="E43" i="4"/>
  <c r="F43" i="4"/>
  <c r="G43" i="4"/>
  <c r="H43" i="4"/>
  <c r="I43" i="4"/>
  <c r="J43" i="4"/>
  <c r="K43" i="4"/>
  <c r="L43" i="4"/>
  <c r="M43" i="4"/>
  <c r="N43" i="4"/>
  <c r="C44" i="4"/>
  <c r="D44" i="4"/>
  <c r="E44" i="4"/>
  <c r="F44" i="4"/>
  <c r="G44" i="4"/>
  <c r="H44" i="4"/>
  <c r="I44" i="4"/>
  <c r="J44" i="4"/>
  <c r="K44" i="4"/>
  <c r="L44" i="4"/>
  <c r="M44" i="4"/>
  <c r="N44" i="4"/>
  <c r="C45" i="4"/>
  <c r="D45" i="4"/>
  <c r="E45" i="4"/>
  <c r="F45" i="4"/>
  <c r="G45" i="4"/>
  <c r="H45" i="4"/>
  <c r="I45" i="4"/>
  <c r="J45" i="4"/>
  <c r="K45" i="4"/>
  <c r="L45" i="4"/>
  <c r="M45" i="4"/>
  <c r="C46" i="4"/>
  <c r="D46" i="4"/>
  <c r="E46" i="4"/>
  <c r="F46" i="4"/>
  <c r="G46" i="4"/>
  <c r="H46" i="4"/>
  <c r="I46" i="4"/>
  <c r="J46" i="4"/>
  <c r="K46" i="4"/>
  <c r="L46" i="4"/>
  <c r="M46" i="4"/>
  <c r="N46" i="4"/>
  <c r="C47" i="4"/>
  <c r="E47" i="4"/>
  <c r="F47" i="4"/>
  <c r="G47" i="4"/>
  <c r="H47" i="4"/>
  <c r="J47" i="4"/>
  <c r="K47" i="4"/>
  <c r="L47" i="4"/>
  <c r="M47" i="4"/>
  <c r="N47" i="4"/>
  <c r="C48" i="4"/>
  <c r="D48" i="4"/>
  <c r="E48" i="4"/>
  <c r="F48" i="4"/>
  <c r="G48" i="4"/>
  <c r="H48" i="4"/>
  <c r="I48" i="4"/>
  <c r="J48" i="4"/>
  <c r="K48" i="4"/>
  <c r="L48" i="4"/>
  <c r="M48" i="4"/>
  <c r="N48" i="4"/>
  <c r="C49" i="4"/>
  <c r="D49" i="4"/>
  <c r="E49" i="4"/>
  <c r="F49" i="4"/>
  <c r="G49" i="4"/>
  <c r="H49" i="4"/>
  <c r="I49" i="4"/>
  <c r="J49" i="4"/>
  <c r="K49" i="4"/>
  <c r="L49" i="4"/>
  <c r="M49" i="4"/>
  <c r="N49" i="4"/>
  <c r="C50" i="4"/>
  <c r="D50" i="4"/>
  <c r="E50" i="4"/>
  <c r="F50" i="4"/>
  <c r="G50" i="4"/>
  <c r="H50" i="4"/>
  <c r="I50" i="4"/>
  <c r="J50" i="4"/>
  <c r="K50" i="4"/>
  <c r="L50" i="4"/>
  <c r="M50" i="4"/>
  <c r="D51" i="4"/>
  <c r="E51" i="4"/>
  <c r="F51" i="4"/>
  <c r="G51" i="4"/>
  <c r="H51" i="4"/>
  <c r="I51" i="4"/>
  <c r="J51" i="4"/>
  <c r="K51" i="4"/>
  <c r="L51" i="4"/>
  <c r="M51" i="4"/>
  <c r="N51" i="4"/>
  <c r="C52" i="4"/>
  <c r="D52" i="4"/>
  <c r="E52" i="4"/>
  <c r="F52" i="4"/>
  <c r="G52" i="4"/>
  <c r="H52" i="4"/>
  <c r="I52" i="4"/>
  <c r="J52" i="4"/>
  <c r="K52" i="4"/>
  <c r="L52" i="4"/>
  <c r="M52" i="4"/>
  <c r="N52" i="4"/>
  <c r="C53" i="4"/>
  <c r="D53" i="4"/>
  <c r="E53" i="4"/>
  <c r="F53" i="4"/>
  <c r="G53" i="4"/>
  <c r="H53" i="4"/>
  <c r="I53" i="4"/>
  <c r="J53" i="4"/>
  <c r="K53" i="4"/>
  <c r="L53" i="4"/>
  <c r="M53" i="4"/>
  <c r="N53" i="4"/>
  <c r="C54" i="4"/>
  <c r="D54" i="4"/>
  <c r="E54" i="4"/>
  <c r="F54" i="4"/>
  <c r="G54" i="4"/>
  <c r="H54" i="4"/>
  <c r="I54" i="4"/>
  <c r="J54" i="4"/>
  <c r="K54" i="4"/>
  <c r="L54" i="4"/>
  <c r="M54" i="4"/>
  <c r="N54" i="4"/>
  <c r="C55" i="4"/>
  <c r="D55" i="4"/>
  <c r="E55" i="4"/>
  <c r="F55" i="4"/>
  <c r="G55" i="4"/>
  <c r="H55" i="4"/>
  <c r="I55" i="4"/>
  <c r="J55" i="4"/>
  <c r="K55" i="4"/>
  <c r="L55" i="4"/>
  <c r="M55" i="4"/>
  <c r="N55" i="4"/>
  <c r="C56" i="4"/>
  <c r="D56" i="4"/>
  <c r="E56" i="4"/>
  <c r="F56" i="4"/>
  <c r="G56" i="4"/>
  <c r="H56" i="4"/>
  <c r="I56" i="4"/>
  <c r="J56" i="4"/>
  <c r="K56" i="4"/>
  <c r="L56" i="4"/>
  <c r="M56" i="4"/>
  <c r="N56" i="4"/>
  <c r="C57" i="4"/>
  <c r="D57" i="4"/>
  <c r="E57" i="4"/>
  <c r="F57" i="4"/>
  <c r="G57" i="4"/>
  <c r="H57" i="4"/>
  <c r="I57" i="4"/>
  <c r="J57" i="4"/>
  <c r="K57" i="4"/>
  <c r="L57" i="4"/>
  <c r="M57" i="4"/>
  <c r="N57" i="4"/>
  <c r="C58" i="4"/>
  <c r="D58" i="4"/>
  <c r="E58" i="4"/>
  <c r="F58" i="4"/>
  <c r="G58" i="4"/>
  <c r="H58" i="4"/>
  <c r="I58" i="4"/>
  <c r="J58" i="4"/>
  <c r="K58" i="4"/>
  <c r="L58" i="4"/>
  <c r="M58" i="4"/>
  <c r="N58" i="4"/>
  <c r="C59" i="4"/>
  <c r="D59" i="4"/>
  <c r="E59" i="4"/>
  <c r="F59" i="4"/>
  <c r="G59" i="4"/>
  <c r="H59" i="4"/>
  <c r="I59" i="4"/>
  <c r="J59" i="4"/>
  <c r="K59" i="4"/>
  <c r="L59" i="4"/>
  <c r="M59" i="4"/>
  <c r="N59" i="4"/>
  <c r="C60" i="4"/>
  <c r="D60" i="4"/>
  <c r="E60" i="4"/>
  <c r="F60" i="4"/>
  <c r="G60" i="4"/>
  <c r="H60" i="4"/>
  <c r="I60" i="4"/>
  <c r="J60" i="4"/>
  <c r="K60" i="4"/>
  <c r="L60" i="4"/>
  <c r="M60" i="4"/>
  <c r="N60" i="4"/>
  <c r="C61" i="4"/>
  <c r="D61" i="4"/>
  <c r="E61" i="4"/>
  <c r="F61" i="4"/>
  <c r="G61" i="4"/>
  <c r="H61" i="4"/>
  <c r="I61" i="4"/>
  <c r="J61" i="4"/>
  <c r="K61" i="4"/>
  <c r="L61" i="4"/>
  <c r="M61" i="4"/>
  <c r="N61" i="4"/>
  <c r="C62" i="4"/>
  <c r="D62" i="4"/>
  <c r="E62" i="4"/>
  <c r="F62" i="4"/>
  <c r="G62" i="4"/>
  <c r="I62" i="4"/>
  <c r="J62" i="4"/>
  <c r="K62" i="4"/>
  <c r="L62" i="4"/>
  <c r="M62" i="4"/>
  <c r="N62" i="4"/>
  <c r="C63" i="4"/>
  <c r="D63" i="4"/>
  <c r="E63" i="4"/>
  <c r="F63" i="4"/>
  <c r="G63" i="4"/>
  <c r="H63" i="4"/>
  <c r="I63" i="4"/>
  <c r="J63" i="4"/>
  <c r="K63" i="4"/>
  <c r="L63" i="4"/>
  <c r="M63" i="4"/>
  <c r="N63" i="4"/>
  <c r="C64" i="4"/>
  <c r="D64" i="4"/>
  <c r="E64" i="4"/>
  <c r="F64" i="4"/>
  <c r="G64" i="4"/>
  <c r="H64" i="4"/>
  <c r="I64" i="4"/>
  <c r="J64" i="4"/>
  <c r="K64" i="4"/>
  <c r="L64" i="4"/>
  <c r="M64" i="4"/>
  <c r="N64" i="4"/>
  <c r="C65" i="4"/>
  <c r="D65" i="4"/>
  <c r="E65" i="4"/>
  <c r="F65" i="4"/>
  <c r="G65" i="4"/>
  <c r="H65" i="4"/>
  <c r="I65" i="4"/>
  <c r="J65" i="4"/>
  <c r="K65" i="4"/>
  <c r="L65" i="4"/>
  <c r="M65" i="4"/>
  <c r="N65" i="4"/>
  <c r="C66" i="4"/>
  <c r="D66" i="4"/>
  <c r="E66" i="4"/>
  <c r="F66" i="4"/>
  <c r="G66" i="4"/>
  <c r="H66" i="4"/>
  <c r="I66" i="4"/>
  <c r="J66" i="4"/>
  <c r="K66" i="4"/>
  <c r="L66" i="4"/>
  <c r="M66" i="4"/>
  <c r="N66" i="4"/>
  <c r="C67" i="4"/>
  <c r="D67" i="4"/>
  <c r="E67" i="4"/>
  <c r="F67" i="4"/>
  <c r="G67" i="4"/>
  <c r="H67" i="4"/>
  <c r="I67" i="4"/>
  <c r="J67" i="4"/>
  <c r="K67" i="4"/>
  <c r="L67" i="4"/>
  <c r="M67" i="4"/>
  <c r="N67" i="4"/>
  <c r="C68" i="4"/>
  <c r="D68" i="4"/>
  <c r="E68" i="4"/>
  <c r="F68" i="4"/>
  <c r="G68" i="4"/>
  <c r="H68" i="4"/>
  <c r="I68" i="4"/>
  <c r="J68" i="4"/>
  <c r="K68" i="4"/>
  <c r="L68" i="4"/>
  <c r="M68" i="4"/>
  <c r="N68" i="4"/>
  <c r="C69" i="4"/>
  <c r="D69" i="4"/>
  <c r="E69" i="4"/>
  <c r="F69" i="4"/>
  <c r="G69" i="4"/>
  <c r="H69" i="4"/>
  <c r="I69" i="4"/>
  <c r="J69" i="4"/>
  <c r="K69" i="4"/>
  <c r="L69" i="4"/>
  <c r="M69" i="4"/>
  <c r="N69" i="4"/>
  <c r="C70" i="4"/>
  <c r="D70" i="4"/>
  <c r="E70" i="4"/>
  <c r="F70" i="4"/>
  <c r="G70" i="4"/>
  <c r="H70" i="4"/>
  <c r="I70" i="4"/>
  <c r="J70" i="4"/>
  <c r="K70" i="4"/>
  <c r="L70" i="4"/>
  <c r="M70" i="4"/>
  <c r="N70" i="4"/>
  <c r="C71" i="4"/>
  <c r="D71" i="4"/>
  <c r="E71" i="4"/>
  <c r="F71" i="4"/>
  <c r="G71" i="4"/>
  <c r="H71" i="4"/>
  <c r="I71" i="4"/>
  <c r="J71" i="4"/>
  <c r="K71" i="4"/>
  <c r="L71" i="4"/>
  <c r="M71" i="4"/>
  <c r="N71" i="4"/>
  <c r="C7" i="4"/>
  <c r="D7" i="4"/>
  <c r="E7" i="4"/>
  <c r="F7" i="4"/>
  <c r="G7" i="4"/>
  <c r="H7" i="4"/>
  <c r="I7" i="4"/>
  <c r="J7" i="4"/>
  <c r="K7" i="4"/>
  <c r="L7" i="4"/>
  <c r="M7" i="4"/>
  <c r="N7" i="4"/>
  <c r="C8" i="4"/>
  <c r="D8" i="4"/>
  <c r="E8" i="4"/>
  <c r="F8" i="4"/>
  <c r="G8" i="4"/>
  <c r="H8" i="4"/>
  <c r="I8" i="4"/>
  <c r="J8" i="4"/>
  <c r="K8" i="4"/>
  <c r="L8" i="4"/>
  <c r="M8" i="4"/>
  <c r="N8" i="4"/>
  <c r="C9" i="4"/>
  <c r="D9" i="4"/>
  <c r="E9" i="4"/>
  <c r="F9" i="4"/>
  <c r="G9" i="4"/>
  <c r="H9" i="4"/>
  <c r="I9" i="4"/>
  <c r="J9" i="4"/>
  <c r="K9" i="4"/>
  <c r="L9" i="4"/>
  <c r="M9" i="4"/>
  <c r="N9" i="4"/>
  <c r="C10" i="4"/>
  <c r="D10" i="4"/>
  <c r="E10" i="4"/>
  <c r="F10" i="4"/>
  <c r="G10" i="4"/>
  <c r="H10" i="4"/>
  <c r="I10" i="4"/>
  <c r="J10" i="4"/>
  <c r="K10" i="4"/>
  <c r="L10" i="4"/>
  <c r="M10" i="4"/>
  <c r="N10" i="4"/>
  <c r="C11" i="4"/>
  <c r="D11" i="4"/>
  <c r="E11" i="4"/>
  <c r="F11" i="4"/>
  <c r="G11" i="4"/>
  <c r="H11" i="4"/>
  <c r="I11" i="4"/>
  <c r="J11" i="4"/>
  <c r="K11" i="4"/>
  <c r="M11" i="4"/>
  <c r="N11" i="4"/>
  <c r="C12" i="4"/>
  <c r="D12" i="4"/>
  <c r="E12" i="4"/>
  <c r="F12" i="4"/>
  <c r="G12" i="4"/>
  <c r="H12" i="4"/>
  <c r="I12" i="4"/>
  <c r="J12" i="4"/>
  <c r="K12" i="4"/>
  <c r="M12" i="4"/>
  <c r="N12" i="4"/>
  <c r="D6" i="4"/>
  <c r="E6" i="4"/>
  <c r="F6" i="4"/>
  <c r="G6" i="4"/>
  <c r="H6" i="4"/>
  <c r="I6" i="4"/>
  <c r="J6" i="4"/>
  <c r="K6" i="4"/>
  <c r="L6" i="4"/>
  <c r="M6" i="4"/>
  <c r="N6" i="4"/>
  <c r="C6" i="4"/>
  <c r="C7" i="3"/>
  <c r="D7" i="3"/>
  <c r="E7" i="3"/>
  <c r="F7" i="3"/>
  <c r="G7" i="3"/>
  <c r="H7" i="3"/>
  <c r="I7" i="3"/>
  <c r="J7" i="3"/>
  <c r="K7" i="3"/>
  <c r="L7" i="3"/>
  <c r="M7" i="3"/>
  <c r="N7" i="3"/>
  <c r="C8" i="3"/>
  <c r="D8" i="3"/>
  <c r="E8" i="3"/>
  <c r="F8" i="3"/>
  <c r="G8" i="3"/>
  <c r="H8" i="3"/>
  <c r="I8" i="3"/>
  <c r="J8" i="3"/>
  <c r="K8" i="3"/>
  <c r="L8" i="3"/>
  <c r="M8" i="3"/>
  <c r="N8" i="3"/>
  <c r="C9" i="3"/>
  <c r="D9" i="3"/>
  <c r="E9" i="3"/>
  <c r="F9" i="3"/>
  <c r="G9" i="3"/>
  <c r="H9" i="3"/>
  <c r="I9" i="3"/>
  <c r="J9" i="3"/>
  <c r="K9" i="3"/>
  <c r="L9" i="3"/>
  <c r="M9" i="3"/>
  <c r="N9" i="3"/>
  <c r="C10" i="3"/>
  <c r="D10" i="3"/>
  <c r="E10" i="3"/>
  <c r="F10" i="3"/>
  <c r="G10" i="3"/>
  <c r="H10" i="3"/>
  <c r="I10" i="3"/>
  <c r="J10" i="3"/>
  <c r="K10" i="3"/>
  <c r="L10" i="3"/>
  <c r="M10" i="3"/>
  <c r="N10" i="3"/>
  <c r="C11" i="3"/>
  <c r="D11" i="3"/>
  <c r="E11" i="3"/>
  <c r="F11" i="3"/>
  <c r="G11" i="3"/>
  <c r="H11" i="3"/>
  <c r="I11" i="3"/>
  <c r="J11" i="3"/>
  <c r="K11" i="3"/>
  <c r="M11" i="3"/>
  <c r="N11" i="3"/>
  <c r="C12" i="3"/>
  <c r="D12" i="3"/>
  <c r="E12" i="3"/>
  <c r="F12" i="3"/>
  <c r="G12" i="3"/>
  <c r="H12" i="3"/>
  <c r="I12" i="3"/>
  <c r="J12" i="3"/>
  <c r="K12" i="3"/>
  <c r="M12" i="3"/>
  <c r="N12" i="3"/>
  <c r="C13" i="3"/>
  <c r="D13" i="3"/>
  <c r="E13" i="3"/>
  <c r="F13" i="3"/>
  <c r="G13" i="3"/>
  <c r="H13" i="3"/>
  <c r="I13" i="3"/>
  <c r="J13" i="3"/>
  <c r="K13" i="3"/>
  <c r="M13" i="3"/>
  <c r="N13" i="3"/>
  <c r="C14" i="3"/>
  <c r="D14" i="3"/>
  <c r="E14" i="3"/>
  <c r="F14" i="3"/>
  <c r="G14" i="3"/>
  <c r="H14" i="3"/>
  <c r="I14" i="3"/>
  <c r="J14" i="3"/>
  <c r="K14" i="3"/>
  <c r="L14" i="3"/>
  <c r="M14" i="3"/>
  <c r="N14" i="3"/>
  <c r="C15" i="3"/>
  <c r="D15" i="3"/>
  <c r="E15" i="3"/>
  <c r="F15" i="3"/>
  <c r="G15" i="3"/>
  <c r="H15" i="3"/>
  <c r="I15" i="3"/>
  <c r="J15" i="3"/>
  <c r="K15" i="3"/>
  <c r="L15" i="3"/>
  <c r="M15" i="3"/>
  <c r="N15" i="3"/>
  <c r="C16" i="3"/>
  <c r="D16" i="3"/>
  <c r="E16" i="3"/>
  <c r="F16" i="3"/>
  <c r="G16" i="3"/>
  <c r="H16" i="3"/>
  <c r="I16" i="3"/>
  <c r="J16" i="3"/>
  <c r="K16" i="3"/>
  <c r="L16" i="3"/>
  <c r="M16" i="3"/>
  <c r="N16" i="3"/>
  <c r="C17" i="3"/>
  <c r="D17" i="3"/>
  <c r="E17" i="3"/>
  <c r="F17" i="3"/>
  <c r="G17" i="3"/>
  <c r="H17" i="3"/>
  <c r="I17" i="3"/>
  <c r="J17" i="3"/>
  <c r="K17" i="3"/>
  <c r="L17" i="3"/>
  <c r="M17" i="3"/>
  <c r="N17" i="3"/>
  <c r="C18" i="3"/>
  <c r="D18" i="3"/>
  <c r="E18" i="3"/>
  <c r="F18" i="3"/>
  <c r="G18" i="3"/>
  <c r="H18" i="3"/>
  <c r="I18" i="3"/>
  <c r="J18" i="3"/>
  <c r="K18" i="3"/>
  <c r="L18" i="3"/>
  <c r="M18" i="3"/>
  <c r="N18" i="3"/>
  <c r="C19" i="3"/>
  <c r="D19" i="3"/>
  <c r="E19" i="3"/>
  <c r="F19" i="3"/>
  <c r="G19" i="3"/>
  <c r="H19" i="3"/>
  <c r="I19" i="3"/>
  <c r="J19" i="3"/>
  <c r="K19" i="3"/>
  <c r="L19" i="3"/>
  <c r="M19" i="3"/>
  <c r="N19" i="3"/>
  <c r="C20" i="3"/>
  <c r="D20" i="3"/>
  <c r="E20" i="3"/>
  <c r="F20" i="3"/>
  <c r="G20" i="3"/>
  <c r="H20" i="3"/>
  <c r="I20" i="3"/>
  <c r="J20" i="3"/>
  <c r="K20" i="3"/>
  <c r="L20" i="3"/>
  <c r="M20" i="3"/>
  <c r="N20" i="3"/>
  <c r="C21" i="3"/>
  <c r="D21" i="3"/>
  <c r="E21" i="3"/>
  <c r="F21" i="3"/>
  <c r="G21" i="3"/>
  <c r="H21" i="3"/>
  <c r="I21" i="3"/>
  <c r="J21" i="3"/>
  <c r="K21" i="3"/>
  <c r="L21" i="3"/>
  <c r="M21" i="3"/>
  <c r="N21" i="3"/>
  <c r="C22" i="3"/>
  <c r="D22" i="3"/>
  <c r="E22" i="3"/>
  <c r="F22" i="3"/>
  <c r="G22" i="3"/>
  <c r="H22" i="3"/>
  <c r="I22" i="3"/>
  <c r="J22" i="3"/>
  <c r="K22" i="3"/>
  <c r="L22" i="3"/>
  <c r="M22" i="3"/>
  <c r="N22" i="3"/>
  <c r="C23" i="3"/>
  <c r="D23" i="3"/>
  <c r="E23" i="3"/>
  <c r="F23" i="3"/>
  <c r="G23" i="3"/>
  <c r="H23" i="3"/>
  <c r="I23" i="3"/>
  <c r="J23" i="3"/>
  <c r="K23" i="3"/>
  <c r="L23" i="3"/>
  <c r="M23" i="3"/>
  <c r="N23" i="3"/>
  <c r="C24" i="3"/>
  <c r="D24" i="3"/>
  <c r="E24" i="3"/>
  <c r="F24" i="3"/>
  <c r="G24" i="3"/>
  <c r="H24" i="3"/>
  <c r="I24" i="3"/>
  <c r="J24" i="3"/>
  <c r="K24" i="3"/>
  <c r="L24" i="3"/>
  <c r="M24" i="3"/>
  <c r="N24" i="3"/>
  <c r="C25" i="3"/>
  <c r="D25" i="3"/>
  <c r="E25" i="3"/>
  <c r="F25" i="3"/>
  <c r="G25" i="3"/>
  <c r="H25" i="3"/>
  <c r="I25" i="3"/>
  <c r="J25" i="3"/>
  <c r="K25" i="3"/>
  <c r="L25" i="3"/>
  <c r="M25" i="3"/>
  <c r="N25" i="3"/>
  <c r="C26" i="3"/>
  <c r="D26" i="3"/>
  <c r="E26" i="3"/>
  <c r="F26" i="3"/>
  <c r="G26" i="3"/>
  <c r="H26" i="3"/>
  <c r="I26" i="3"/>
  <c r="J26" i="3"/>
  <c r="K26" i="3"/>
  <c r="L26" i="3"/>
  <c r="N26" i="3"/>
  <c r="C27" i="3"/>
  <c r="D27" i="3"/>
  <c r="E27" i="3"/>
  <c r="F27" i="3"/>
  <c r="G27" i="3"/>
  <c r="H27" i="3"/>
  <c r="I27" i="3"/>
  <c r="J27" i="3"/>
  <c r="K27" i="3"/>
  <c r="N27" i="3"/>
  <c r="C28" i="3"/>
  <c r="D28" i="3"/>
  <c r="E28" i="3"/>
  <c r="F28" i="3"/>
  <c r="G28" i="3"/>
  <c r="H28" i="3"/>
  <c r="I28" i="3"/>
  <c r="J28" i="3"/>
  <c r="K28" i="3"/>
  <c r="L28" i="3"/>
  <c r="M28" i="3"/>
  <c r="N28" i="3"/>
  <c r="C29" i="3"/>
  <c r="D29" i="3"/>
  <c r="E29" i="3"/>
  <c r="F29" i="3"/>
  <c r="G29" i="3"/>
  <c r="H29" i="3"/>
  <c r="I29" i="3"/>
  <c r="J29" i="3"/>
  <c r="K29" i="3"/>
  <c r="L29" i="3"/>
  <c r="M29" i="3"/>
  <c r="N29" i="3"/>
  <c r="C30" i="3"/>
  <c r="D30" i="3"/>
  <c r="E30" i="3"/>
  <c r="F30" i="3"/>
  <c r="G30" i="3"/>
  <c r="H30" i="3"/>
  <c r="I30" i="3"/>
  <c r="J30" i="3"/>
  <c r="K30" i="3"/>
  <c r="L30" i="3"/>
  <c r="M30" i="3"/>
  <c r="N30" i="3"/>
  <c r="C31" i="3"/>
  <c r="D31" i="3"/>
  <c r="E31" i="3"/>
  <c r="F31" i="3"/>
  <c r="G31" i="3"/>
  <c r="H31" i="3"/>
  <c r="I31" i="3"/>
  <c r="J31" i="3"/>
  <c r="K31" i="3"/>
  <c r="L31" i="3"/>
  <c r="M31" i="3"/>
  <c r="N31" i="3"/>
  <c r="C32" i="3"/>
  <c r="D32" i="3"/>
  <c r="E32" i="3"/>
  <c r="F32" i="3"/>
  <c r="G32" i="3"/>
  <c r="H32" i="3"/>
  <c r="I32" i="3"/>
  <c r="J32" i="3"/>
  <c r="K32" i="3"/>
  <c r="M32" i="3"/>
  <c r="N32" i="3"/>
  <c r="C33" i="3"/>
  <c r="D33" i="3"/>
  <c r="E33" i="3"/>
  <c r="F33" i="3"/>
  <c r="G33" i="3"/>
  <c r="H33" i="3"/>
  <c r="I33" i="3"/>
  <c r="J33" i="3"/>
  <c r="K33" i="3"/>
  <c r="L33" i="3"/>
  <c r="M33" i="3"/>
  <c r="N33" i="3"/>
  <c r="C34" i="3"/>
  <c r="D34" i="3"/>
  <c r="E34" i="3"/>
  <c r="F34" i="3"/>
  <c r="G34" i="3"/>
  <c r="H34" i="3"/>
  <c r="I34" i="3"/>
  <c r="J34" i="3"/>
  <c r="K34" i="3"/>
  <c r="L34" i="3"/>
  <c r="N34" i="3"/>
  <c r="C35" i="3"/>
  <c r="D35" i="3"/>
  <c r="E35" i="3"/>
  <c r="F35" i="3"/>
  <c r="G35" i="3"/>
  <c r="H35" i="3"/>
  <c r="I35" i="3"/>
  <c r="J35" i="3"/>
  <c r="K35" i="3"/>
  <c r="L35" i="3"/>
  <c r="M35" i="3"/>
  <c r="N35" i="3"/>
  <c r="C36" i="3"/>
  <c r="D36" i="3"/>
  <c r="E36" i="3"/>
  <c r="F36" i="3"/>
  <c r="G36" i="3"/>
  <c r="H36" i="3"/>
  <c r="I36" i="3"/>
  <c r="J36" i="3"/>
  <c r="K36" i="3"/>
  <c r="L36" i="3"/>
  <c r="M36" i="3"/>
  <c r="N36" i="3"/>
  <c r="C37" i="3"/>
  <c r="D37" i="3"/>
  <c r="E37" i="3"/>
  <c r="F37" i="3"/>
  <c r="G37" i="3"/>
  <c r="H37" i="3"/>
  <c r="I37" i="3"/>
  <c r="J37" i="3"/>
  <c r="K37" i="3"/>
  <c r="L37" i="3"/>
  <c r="M37" i="3"/>
  <c r="N37" i="3"/>
  <c r="C38" i="3"/>
  <c r="D38" i="3"/>
  <c r="E38" i="3"/>
  <c r="F38" i="3"/>
  <c r="G38" i="3"/>
  <c r="H38" i="3"/>
  <c r="I38" i="3"/>
  <c r="J38" i="3"/>
  <c r="K38" i="3"/>
  <c r="L38" i="3"/>
  <c r="M38" i="3"/>
  <c r="N38" i="3"/>
  <c r="C39" i="3"/>
  <c r="D39" i="3"/>
  <c r="E39" i="3"/>
  <c r="F39" i="3"/>
  <c r="G39" i="3"/>
  <c r="H39" i="3"/>
  <c r="I39" i="3"/>
  <c r="J39" i="3"/>
  <c r="K39" i="3"/>
  <c r="L39" i="3"/>
  <c r="M39" i="3"/>
  <c r="N39" i="3"/>
  <c r="C40" i="3"/>
  <c r="D40" i="3"/>
  <c r="E40" i="3"/>
  <c r="F40" i="3"/>
  <c r="G40" i="3"/>
  <c r="H40" i="3"/>
  <c r="I40" i="3"/>
  <c r="J40" i="3"/>
  <c r="K40" i="3"/>
  <c r="L40" i="3"/>
  <c r="M40" i="3"/>
  <c r="N40" i="3"/>
  <c r="C41" i="3"/>
  <c r="D41" i="3"/>
  <c r="E41" i="3"/>
  <c r="F41" i="3"/>
  <c r="G41" i="3"/>
  <c r="H41" i="3"/>
  <c r="I41" i="3"/>
  <c r="J41" i="3"/>
  <c r="K41" i="3"/>
  <c r="L41" i="3"/>
  <c r="M41" i="3"/>
  <c r="N41" i="3"/>
  <c r="C42" i="3"/>
  <c r="D42" i="3"/>
  <c r="E42" i="3"/>
  <c r="F42" i="3"/>
  <c r="G42" i="3"/>
  <c r="H42" i="3"/>
  <c r="I42" i="3"/>
  <c r="J42" i="3"/>
  <c r="K42" i="3"/>
  <c r="L42" i="3"/>
  <c r="M42" i="3"/>
  <c r="N42" i="3"/>
  <c r="C43" i="3"/>
  <c r="D43" i="3"/>
  <c r="E43" i="3"/>
  <c r="F43" i="3"/>
  <c r="G43" i="3"/>
  <c r="H43" i="3"/>
  <c r="I43" i="3"/>
  <c r="J43" i="3"/>
  <c r="K43" i="3"/>
  <c r="L43" i="3"/>
  <c r="M43" i="3"/>
  <c r="N43" i="3"/>
  <c r="C44" i="3"/>
  <c r="D44" i="3"/>
  <c r="E44" i="3"/>
  <c r="F44" i="3"/>
  <c r="G44" i="3"/>
  <c r="H44" i="3"/>
  <c r="I44" i="3"/>
  <c r="J44" i="3"/>
  <c r="K44" i="3"/>
  <c r="L44" i="3"/>
  <c r="M44" i="3"/>
  <c r="N44" i="3"/>
  <c r="C45" i="3"/>
  <c r="D45" i="3"/>
  <c r="E45" i="3"/>
  <c r="F45" i="3"/>
  <c r="G45" i="3"/>
  <c r="H45" i="3"/>
  <c r="I45" i="3"/>
  <c r="J45" i="3"/>
  <c r="K45" i="3"/>
  <c r="L45" i="3"/>
  <c r="M45" i="3"/>
  <c r="C46" i="3"/>
  <c r="D46" i="3"/>
  <c r="E46" i="3"/>
  <c r="F46" i="3"/>
  <c r="G46" i="3"/>
  <c r="H46" i="3"/>
  <c r="I46" i="3"/>
  <c r="J46" i="3"/>
  <c r="K46" i="3"/>
  <c r="L46" i="3"/>
  <c r="M46" i="3"/>
  <c r="N46" i="3"/>
  <c r="C47" i="3"/>
  <c r="E47" i="3"/>
  <c r="F47" i="3"/>
  <c r="G47" i="3"/>
  <c r="H47" i="3"/>
  <c r="J47" i="3"/>
  <c r="K47" i="3"/>
  <c r="L47" i="3"/>
  <c r="M47" i="3"/>
  <c r="N47" i="3"/>
  <c r="C48" i="3"/>
  <c r="D48" i="3"/>
  <c r="E48" i="3"/>
  <c r="F48" i="3"/>
  <c r="G48" i="3"/>
  <c r="H48" i="3"/>
  <c r="I48" i="3"/>
  <c r="J48" i="3"/>
  <c r="K48" i="3"/>
  <c r="L48" i="3"/>
  <c r="M48" i="3"/>
  <c r="N48" i="3"/>
  <c r="C49" i="3"/>
  <c r="D49" i="3"/>
  <c r="E49" i="3"/>
  <c r="F49" i="3"/>
  <c r="G49" i="3"/>
  <c r="H49" i="3"/>
  <c r="I49" i="3"/>
  <c r="J49" i="3"/>
  <c r="K49" i="3"/>
  <c r="L49" i="3"/>
  <c r="M49" i="3"/>
  <c r="N49" i="3"/>
  <c r="C50" i="3"/>
  <c r="D50" i="3"/>
  <c r="E50" i="3"/>
  <c r="F50" i="3"/>
  <c r="G50" i="3"/>
  <c r="H50" i="3"/>
  <c r="I50" i="3"/>
  <c r="J50" i="3"/>
  <c r="K50" i="3"/>
  <c r="L50" i="3"/>
  <c r="M50" i="3"/>
  <c r="D51" i="3"/>
  <c r="E51" i="3"/>
  <c r="F51" i="3"/>
  <c r="G51" i="3"/>
  <c r="H51" i="3"/>
  <c r="I51" i="3"/>
  <c r="J51" i="3"/>
  <c r="K51" i="3"/>
  <c r="L51" i="3"/>
  <c r="M51" i="3"/>
  <c r="N51" i="3"/>
  <c r="C52" i="3"/>
  <c r="D52" i="3"/>
  <c r="E52" i="3"/>
  <c r="F52" i="3"/>
  <c r="G52" i="3"/>
  <c r="H52" i="3"/>
  <c r="I52" i="3"/>
  <c r="J52" i="3"/>
  <c r="K52" i="3"/>
  <c r="L52" i="3"/>
  <c r="M52" i="3"/>
  <c r="N52" i="3"/>
  <c r="C53" i="3"/>
  <c r="D53" i="3"/>
  <c r="E53" i="3"/>
  <c r="F53" i="3"/>
  <c r="G53" i="3"/>
  <c r="H53" i="3"/>
  <c r="I53" i="3"/>
  <c r="J53" i="3"/>
  <c r="K53" i="3"/>
  <c r="L53" i="3"/>
  <c r="M53" i="3"/>
  <c r="N53" i="3"/>
  <c r="C54" i="3"/>
  <c r="D54" i="3"/>
  <c r="E54" i="3"/>
  <c r="F54" i="3"/>
  <c r="G54" i="3"/>
  <c r="H54" i="3"/>
  <c r="I54" i="3"/>
  <c r="J54" i="3"/>
  <c r="K54" i="3"/>
  <c r="L54" i="3"/>
  <c r="M54" i="3"/>
  <c r="N54" i="3"/>
  <c r="C55" i="3"/>
  <c r="D55" i="3"/>
  <c r="E55" i="3"/>
  <c r="F55" i="3"/>
  <c r="G55" i="3"/>
  <c r="H55" i="3"/>
  <c r="I55" i="3"/>
  <c r="J55" i="3"/>
  <c r="K55" i="3"/>
  <c r="L55" i="3"/>
  <c r="M55" i="3"/>
  <c r="N55" i="3"/>
  <c r="C56" i="3"/>
  <c r="D56" i="3"/>
  <c r="E56" i="3"/>
  <c r="F56" i="3"/>
  <c r="G56" i="3"/>
  <c r="H56" i="3"/>
  <c r="I56" i="3"/>
  <c r="J56" i="3"/>
  <c r="K56" i="3"/>
  <c r="L56" i="3"/>
  <c r="M56" i="3"/>
  <c r="N56" i="3"/>
  <c r="C57" i="3"/>
  <c r="D57" i="3"/>
  <c r="F57" i="3"/>
  <c r="G57" i="3"/>
  <c r="H57" i="3"/>
  <c r="I57" i="3"/>
  <c r="J57" i="3"/>
  <c r="K57" i="3"/>
  <c r="L57" i="3"/>
  <c r="M57" i="3"/>
  <c r="N57" i="3"/>
  <c r="C58" i="3"/>
  <c r="D58" i="3"/>
  <c r="E58" i="3"/>
  <c r="F58" i="3"/>
  <c r="G58" i="3"/>
  <c r="H58" i="3"/>
  <c r="I58" i="3"/>
  <c r="J58" i="3"/>
  <c r="K58" i="3"/>
  <c r="L58" i="3"/>
  <c r="M58" i="3"/>
  <c r="N58" i="3"/>
  <c r="C59" i="3"/>
  <c r="D59" i="3"/>
  <c r="E59" i="3"/>
  <c r="F59" i="3"/>
  <c r="G59" i="3"/>
  <c r="H59" i="3"/>
  <c r="I59" i="3"/>
  <c r="J59" i="3"/>
  <c r="K59" i="3"/>
  <c r="L59" i="3"/>
  <c r="M59" i="3"/>
  <c r="N59" i="3"/>
  <c r="C60" i="3"/>
  <c r="D60" i="3"/>
  <c r="E60" i="3"/>
  <c r="F60" i="3"/>
  <c r="G60" i="3"/>
  <c r="H60" i="3"/>
  <c r="I60" i="3"/>
  <c r="J60" i="3"/>
  <c r="K60" i="3"/>
  <c r="L60" i="3"/>
  <c r="M60" i="3"/>
  <c r="N60" i="3"/>
  <c r="C61" i="3"/>
  <c r="D61" i="3"/>
  <c r="E61" i="3"/>
  <c r="F61" i="3"/>
  <c r="G61" i="3"/>
  <c r="H61" i="3"/>
  <c r="I61" i="3"/>
  <c r="J61" i="3"/>
  <c r="K61" i="3"/>
  <c r="L61" i="3"/>
  <c r="M61" i="3"/>
  <c r="N61" i="3"/>
  <c r="C62" i="3"/>
  <c r="D62" i="3"/>
  <c r="E62" i="3"/>
  <c r="F62" i="3"/>
  <c r="G62" i="3"/>
  <c r="I62" i="3"/>
  <c r="J62" i="3"/>
  <c r="K62" i="3"/>
  <c r="L62" i="3"/>
  <c r="M62" i="3"/>
  <c r="N62" i="3"/>
  <c r="C63" i="3"/>
  <c r="D63" i="3"/>
  <c r="E63" i="3"/>
  <c r="F63" i="3"/>
  <c r="G63" i="3"/>
  <c r="H63" i="3"/>
  <c r="I63" i="3"/>
  <c r="J63" i="3"/>
  <c r="K63" i="3"/>
  <c r="L63" i="3"/>
  <c r="M63" i="3"/>
  <c r="N63" i="3"/>
  <c r="C64" i="3"/>
  <c r="D64" i="3"/>
  <c r="E64" i="3"/>
  <c r="F64" i="3"/>
  <c r="G64" i="3"/>
  <c r="H64" i="3"/>
  <c r="I64" i="3"/>
  <c r="J64" i="3"/>
  <c r="K64" i="3"/>
  <c r="L64" i="3"/>
  <c r="M64" i="3"/>
  <c r="N64" i="3"/>
  <c r="C65" i="3"/>
  <c r="D65" i="3"/>
  <c r="E65" i="3"/>
  <c r="F65" i="3"/>
  <c r="G65" i="3"/>
  <c r="H65" i="3"/>
  <c r="I65" i="3"/>
  <c r="J65" i="3"/>
  <c r="K65" i="3"/>
  <c r="L65" i="3"/>
  <c r="M65" i="3"/>
  <c r="N65" i="3"/>
  <c r="C66" i="3"/>
  <c r="D66" i="3"/>
  <c r="E66" i="3"/>
  <c r="F66" i="3"/>
  <c r="G66" i="3"/>
  <c r="H66" i="3"/>
  <c r="I66" i="3"/>
  <c r="J66" i="3"/>
  <c r="K66" i="3"/>
  <c r="L66" i="3"/>
  <c r="M66" i="3"/>
  <c r="N66" i="3"/>
  <c r="C67" i="3"/>
  <c r="D67" i="3"/>
  <c r="E67" i="3"/>
  <c r="F67" i="3"/>
  <c r="G67" i="3"/>
  <c r="H67" i="3"/>
  <c r="I67" i="3"/>
  <c r="J67" i="3"/>
  <c r="K67" i="3"/>
  <c r="L67" i="3"/>
  <c r="M67" i="3"/>
  <c r="N67" i="3"/>
  <c r="C68" i="3"/>
  <c r="D68" i="3"/>
  <c r="E68" i="3"/>
  <c r="F68" i="3"/>
  <c r="G68" i="3"/>
  <c r="H68" i="3"/>
  <c r="I68" i="3"/>
  <c r="J68" i="3"/>
  <c r="K68" i="3"/>
  <c r="L68" i="3"/>
  <c r="M68" i="3"/>
  <c r="N68" i="3"/>
  <c r="C69" i="3"/>
  <c r="D69" i="3"/>
  <c r="E69" i="3"/>
  <c r="F69" i="3"/>
  <c r="G69" i="3"/>
  <c r="H69" i="3"/>
  <c r="I69" i="3"/>
  <c r="J69" i="3"/>
  <c r="K69" i="3"/>
  <c r="L69" i="3"/>
  <c r="M69" i="3"/>
  <c r="N69" i="3"/>
  <c r="C70" i="3"/>
  <c r="D70" i="3"/>
  <c r="E70" i="3"/>
  <c r="F70" i="3"/>
  <c r="G70" i="3"/>
  <c r="H70" i="3"/>
  <c r="I70" i="3"/>
  <c r="J70" i="3"/>
  <c r="K70" i="3"/>
  <c r="L70" i="3"/>
  <c r="M70" i="3"/>
  <c r="N70" i="3"/>
  <c r="C71" i="3"/>
  <c r="D71" i="3"/>
  <c r="E71" i="3"/>
  <c r="F71" i="3"/>
  <c r="G71" i="3"/>
  <c r="H71" i="3"/>
  <c r="I71" i="3"/>
  <c r="J71" i="3"/>
  <c r="K71" i="3"/>
  <c r="L71" i="3"/>
  <c r="M71" i="3"/>
  <c r="N71" i="3"/>
  <c r="D6" i="3"/>
  <c r="E6" i="3"/>
  <c r="F6" i="3"/>
  <c r="G6" i="3"/>
  <c r="H6" i="3"/>
  <c r="I6" i="3"/>
  <c r="J6" i="3"/>
  <c r="K6" i="3"/>
  <c r="L6" i="3"/>
  <c r="M6" i="3"/>
  <c r="N6" i="3"/>
  <c r="C6" i="3"/>
  <c r="C7" i="2"/>
  <c r="D7" i="2"/>
  <c r="E7" i="2"/>
  <c r="F7" i="2"/>
  <c r="G7" i="2"/>
  <c r="H7" i="2"/>
  <c r="I7" i="2"/>
  <c r="J7" i="2"/>
  <c r="K7" i="2"/>
  <c r="L7" i="2"/>
  <c r="M7" i="2"/>
  <c r="N7" i="2"/>
  <c r="C8" i="2"/>
  <c r="D8" i="2"/>
  <c r="E8" i="2"/>
  <c r="F8" i="2"/>
  <c r="G8" i="2"/>
  <c r="H8" i="2"/>
  <c r="I8" i="2"/>
  <c r="J8" i="2"/>
  <c r="K8" i="2"/>
  <c r="L8" i="2"/>
  <c r="M8" i="2"/>
  <c r="N8" i="2"/>
  <c r="C9" i="2"/>
  <c r="D9" i="2"/>
  <c r="E9" i="2"/>
  <c r="F9" i="2"/>
  <c r="G9" i="2"/>
  <c r="H9" i="2"/>
  <c r="I9" i="2"/>
  <c r="J9" i="2"/>
  <c r="K9" i="2"/>
  <c r="L9" i="2"/>
  <c r="M9" i="2"/>
  <c r="N9" i="2"/>
  <c r="C10" i="2"/>
  <c r="D10" i="2"/>
  <c r="E10" i="2"/>
  <c r="F10" i="2"/>
  <c r="G10" i="2"/>
  <c r="H10" i="2"/>
  <c r="I10" i="2"/>
  <c r="J10" i="2"/>
  <c r="K10" i="2"/>
  <c r="L10" i="2"/>
  <c r="M10" i="2"/>
  <c r="N10" i="2"/>
  <c r="C11" i="2"/>
  <c r="D11" i="2"/>
  <c r="E11" i="2"/>
  <c r="F11" i="2"/>
  <c r="G11" i="2"/>
  <c r="H11" i="2"/>
  <c r="I11" i="2"/>
  <c r="J11" i="2"/>
  <c r="K11" i="2"/>
  <c r="L11" i="2"/>
  <c r="M11" i="2"/>
  <c r="N11" i="2"/>
  <c r="C12" i="2"/>
  <c r="D12" i="2"/>
  <c r="E12" i="2"/>
  <c r="F12" i="2"/>
  <c r="G12" i="2"/>
  <c r="H12" i="2"/>
  <c r="I12" i="2"/>
  <c r="J12" i="2"/>
  <c r="K12" i="2"/>
  <c r="L12" i="2"/>
  <c r="M12" i="2"/>
  <c r="N12" i="2"/>
  <c r="C13" i="2"/>
  <c r="D13" i="2"/>
  <c r="E13" i="2"/>
  <c r="F13" i="2"/>
  <c r="G13" i="2"/>
  <c r="H13" i="2"/>
  <c r="I13" i="2"/>
  <c r="J13" i="2"/>
  <c r="K13" i="2"/>
  <c r="L13" i="2"/>
  <c r="M13" i="2"/>
  <c r="N13" i="2"/>
  <c r="C14" i="2"/>
  <c r="D14" i="2"/>
  <c r="E14" i="2"/>
  <c r="F14" i="2"/>
  <c r="G14" i="2"/>
  <c r="H14" i="2"/>
  <c r="I14" i="2"/>
  <c r="J14" i="2"/>
  <c r="K14" i="2"/>
  <c r="L14" i="2"/>
  <c r="M14" i="2"/>
  <c r="N14" i="2"/>
  <c r="C15" i="2"/>
  <c r="D15" i="2"/>
  <c r="E15" i="2"/>
  <c r="F15" i="2"/>
  <c r="G15" i="2"/>
  <c r="H15" i="2"/>
  <c r="I15" i="2"/>
  <c r="J15" i="2"/>
  <c r="K15" i="2"/>
  <c r="L15" i="2"/>
  <c r="M15" i="2"/>
  <c r="N15" i="2"/>
  <c r="C16" i="2"/>
  <c r="D16" i="2"/>
  <c r="E16" i="2"/>
  <c r="F16" i="2"/>
  <c r="G16" i="2"/>
  <c r="H16" i="2"/>
  <c r="I16" i="2"/>
  <c r="J16" i="2"/>
  <c r="K16" i="2"/>
  <c r="L16" i="2"/>
  <c r="M16" i="2"/>
  <c r="N16" i="2"/>
  <c r="C17" i="2"/>
  <c r="D17" i="2"/>
  <c r="E17" i="2"/>
  <c r="F17" i="2"/>
  <c r="G17" i="2"/>
  <c r="H17" i="2"/>
  <c r="I17" i="2"/>
  <c r="J17" i="2"/>
  <c r="K17" i="2"/>
  <c r="L17" i="2"/>
  <c r="M17" i="2"/>
  <c r="N17" i="2"/>
  <c r="C18" i="2"/>
  <c r="D18" i="2"/>
  <c r="E18" i="2"/>
  <c r="F18" i="2"/>
  <c r="G18" i="2"/>
  <c r="H18" i="2"/>
  <c r="I18" i="2"/>
  <c r="J18" i="2"/>
  <c r="K18" i="2"/>
  <c r="L18" i="2"/>
  <c r="M18" i="2"/>
  <c r="N18" i="2"/>
  <c r="C19" i="2"/>
  <c r="D19" i="2"/>
  <c r="E19" i="2"/>
  <c r="F19" i="2"/>
  <c r="G19" i="2"/>
  <c r="H19" i="2"/>
  <c r="I19" i="2"/>
  <c r="J19" i="2"/>
  <c r="K19" i="2"/>
  <c r="L19" i="2"/>
  <c r="M19" i="2"/>
  <c r="N19" i="2"/>
  <c r="C20" i="2"/>
  <c r="D20" i="2"/>
  <c r="E20" i="2"/>
  <c r="F20" i="2"/>
  <c r="G20" i="2"/>
  <c r="H20" i="2"/>
  <c r="I20" i="2"/>
  <c r="J20" i="2"/>
  <c r="K20" i="2"/>
  <c r="L20" i="2"/>
  <c r="M20" i="2"/>
  <c r="N20" i="2"/>
  <c r="C21" i="2"/>
  <c r="D21" i="2"/>
  <c r="E21" i="2"/>
  <c r="F21" i="2"/>
  <c r="G21" i="2"/>
  <c r="H21" i="2"/>
  <c r="I21" i="2"/>
  <c r="J21" i="2"/>
  <c r="K21" i="2"/>
  <c r="L21" i="2"/>
  <c r="M21" i="2"/>
  <c r="N21" i="2"/>
  <c r="C22" i="2"/>
  <c r="D22" i="2"/>
  <c r="E22" i="2"/>
  <c r="F22" i="2"/>
  <c r="G22" i="2"/>
  <c r="H22" i="2"/>
  <c r="I22" i="2"/>
  <c r="J22" i="2"/>
  <c r="K22" i="2"/>
  <c r="L22" i="2"/>
  <c r="M22" i="2"/>
  <c r="N22" i="2"/>
  <c r="C23" i="2"/>
  <c r="D23" i="2"/>
  <c r="E23" i="2"/>
  <c r="F23" i="2"/>
  <c r="G23" i="2"/>
  <c r="H23" i="2"/>
  <c r="I23" i="2"/>
  <c r="J23" i="2"/>
  <c r="K23" i="2"/>
  <c r="L23" i="2"/>
  <c r="M23" i="2"/>
  <c r="N23" i="2"/>
  <c r="C24" i="2"/>
  <c r="D24" i="2"/>
  <c r="E24" i="2"/>
  <c r="F24" i="2"/>
  <c r="G24" i="2"/>
  <c r="H24" i="2"/>
  <c r="I24" i="2"/>
  <c r="J24" i="2"/>
  <c r="K24" i="2"/>
  <c r="L24" i="2"/>
  <c r="M24" i="2"/>
  <c r="N24" i="2"/>
  <c r="C25" i="2"/>
  <c r="D25" i="2"/>
  <c r="E25" i="2"/>
  <c r="F25" i="2"/>
  <c r="G25" i="2"/>
  <c r="H25" i="2"/>
  <c r="I25" i="2"/>
  <c r="J25" i="2"/>
  <c r="K25" i="2"/>
  <c r="L25" i="2"/>
  <c r="M25" i="2"/>
  <c r="N25" i="2"/>
  <c r="C26" i="2"/>
  <c r="D26" i="2"/>
  <c r="E26" i="2"/>
  <c r="F26" i="2"/>
  <c r="G26" i="2"/>
  <c r="H26" i="2"/>
  <c r="I26" i="2"/>
  <c r="J26" i="2"/>
  <c r="K26" i="2"/>
  <c r="L26" i="2"/>
  <c r="M26" i="2"/>
  <c r="N26" i="2"/>
  <c r="C27" i="2"/>
  <c r="D27" i="2"/>
  <c r="E27" i="2"/>
  <c r="F27" i="2"/>
  <c r="G27" i="2"/>
  <c r="H27" i="2"/>
  <c r="I27" i="2"/>
  <c r="J27" i="2"/>
  <c r="K27" i="2"/>
  <c r="L27" i="2"/>
  <c r="M27" i="2"/>
  <c r="N27" i="2"/>
  <c r="C28" i="2"/>
  <c r="D28" i="2"/>
  <c r="E28" i="2"/>
  <c r="F28" i="2"/>
  <c r="G28" i="2"/>
  <c r="H28" i="2"/>
  <c r="I28" i="2"/>
  <c r="J28" i="2"/>
  <c r="K28" i="2"/>
  <c r="L28" i="2"/>
  <c r="M28" i="2"/>
  <c r="N28" i="2"/>
  <c r="C29" i="2"/>
  <c r="D29" i="2"/>
  <c r="E29" i="2"/>
  <c r="F29" i="2"/>
  <c r="G29" i="2"/>
  <c r="H29" i="2"/>
  <c r="I29" i="2"/>
  <c r="J29" i="2"/>
  <c r="K29" i="2"/>
  <c r="L29" i="2"/>
  <c r="M29" i="2"/>
  <c r="N29" i="2"/>
  <c r="C30" i="2"/>
  <c r="D30" i="2"/>
  <c r="E30" i="2"/>
  <c r="F30" i="2"/>
  <c r="G30" i="2"/>
  <c r="H30" i="2"/>
  <c r="I30" i="2"/>
  <c r="J30" i="2"/>
  <c r="K30" i="2"/>
  <c r="L30" i="2"/>
  <c r="M30" i="2"/>
  <c r="N30" i="2"/>
  <c r="C31" i="2"/>
  <c r="D31" i="2"/>
  <c r="E31" i="2"/>
  <c r="F31" i="2"/>
  <c r="G31" i="2"/>
  <c r="H31" i="2"/>
  <c r="I31" i="2"/>
  <c r="J31" i="2"/>
  <c r="K31" i="2"/>
  <c r="L31" i="2"/>
  <c r="M31" i="2"/>
  <c r="N31" i="2"/>
  <c r="C32" i="2"/>
  <c r="D32" i="2"/>
  <c r="E32" i="2"/>
  <c r="F32" i="2"/>
  <c r="G32" i="2"/>
  <c r="H32" i="2"/>
  <c r="I32" i="2"/>
  <c r="J32" i="2"/>
  <c r="K32" i="2"/>
  <c r="L32" i="2"/>
  <c r="M32" i="2"/>
  <c r="N32" i="2"/>
  <c r="C33" i="2"/>
  <c r="D33" i="2"/>
  <c r="E33" i="2"/>
  <c r="F33" i="2"/>
  <c r="G33" i="2"/>
  <c r="H33" i="2"/>
  <c r="I33" i="2"/>
  <c r="J33" i="2"/>
  <c r="K33" i="2"/>
  <c r="L33" i="2"/>
  <c r="M33" i="2"/>
  <c r="N33" i="2"/>
  <c r="C34" i="2"/>
  <c r="D34" i="2"/>
  <c r="E34" i="2"/>
  <c r="F34" i="2"/>
  <c r="G34" i="2"/>
  <c r="H34" i="2"/>
  <c r="I34" i="2"/>
  <c r="J34" i="2"/>
  <c r="K34" i="2"/>
  <c r="L34" i="2"/>
  <c r="M34" i="2"/>
  <c r="N34" i="2"/>
  <c r="C35" i="2"/>
  <c r="D35" i="2"/>
  <c r="E35" i="2"/>
  <c r="F35" i="2"/>
  <c r="G35" i="2"/>
  <c r="H35" i="2"/>
  <c r="I35" i="2"/>
  <c r="J35" i="2"/>
  <c r="K35" i="2"/>
  <c r="L35" i="2"/>
  <c r="M35" i="2"/>
  <c r="N35" i="2"/>
  <c r="C36" i="2"/>
  <c r="D36" i="2"/>
  <c r="E36" i="2"/>
  <c r="F36" i="2"/>
  <c r="G36" i="2"/>
  <c r="H36" i="2"/>
  <c r="I36" i="2"/>
  <c r="J36" i="2"/>
  <c r="K36" i="2"/>
  <c r="L36" i="2"/>
  <c r="M36" i="2"/>
  <c r="N36" i="2"/>
  <c r="C37" i="2"/>
  <c r="D37" i="2"/>
  <c r="E37" i="2"/>
  <c r="F37" i="2"/>
  <c r="G37" i="2"/>
  <c r="H37" i="2"/>
  <c r="I37" i="2"/>
  <c r="J37" i="2"/>
  <c r="K37" i="2"/>
  <c r="L37" i="2"/>
  <c r="M37" i="2"/>
  <c r="N37" i="2"/>
  <c r="C38" i="2"/>
  <c r="D38" i="2"/>
  <c r="E38" i="2"/>
  <c r="F38" i="2"/>
  <c r="G38" i="2"/>
  <c r="H38" i="2"/>
  <c r="I38" i="2"/>
  <c r="J38" i="2"/>
  <c r="K38" i="2"/>
  <c r="L38" i="2"/>
  <c r="M38" i="2"/>
  <c r="N38" i="2"/>
  <c r="C39" i="2"/>
  <c r="D39" i="2"/>
  <c r="E39" i="2"/>
  <c r="F39" i="2"/>
  <c r="G39" i="2"/>
  <c r="H39" i="2"/>
  <c r="I39" i="2"/>
  <c r="J39" i="2"/>
  <c r="K39" i="2"/>
  <c r="L39" i="2"/>
  <c r="M39" i="2"/>
  <c r="N39" i="2"/>
  <c r="C40" i="2"/>
  <c r="D40" i="2"/>
  <c r="E40" i="2"/>
  <c r="F40" i="2"/>
  <c r="G40" i="2"/>
  <c r="H40" i="2"/>
  <c r="I40" i="2"/>
  <c r="J40" i="2"/>
  <c r="K40" i="2"/>
  <c r="L40" i="2"/>
  <c r="M40" i="2"/>
  <c r="N40" i="2"/>
  <c r="C41" i="2"/>
  <c r="D41" i="2"/>
  <c r="E41" i="2"/>
  <c r="F41" i="2"/>
  <c r="G41" i="2"/>
  <c r="H41" i="2"/>
  <c r="I41" i="2"/>
  <c r="J41" i="2"/>
  <c r="K41" i="2"/>
  <c r="L41" i="2"/>
  <c r="M41" i="2"/>
  <c r="N41" i="2"/>
  <c r="C42" i="2"/>
  <c r="D42" i="2"/>
  <c r="E42" i="2"/>
  <c r="F42" i="2"/>
  <c r="G42" i="2"/>
  <c r="H42" i="2"/>
  <c r="I42" i="2"/>
  <c r="J42" i="2"/>
  <c r="K42" i="2"/>
  <c r="L42" i="2"/>
  <c r="M42" i="2"/>
  <c r="N42" i="2"/>
  <c r="C43" i="2"/>
  <c r="D43" i="2"/>
  <c r="E43" i="2"/>
  <c r="F43" i="2"/>
  <c r="G43" i="2"/>
  <c r="H43" i="2"/>
  <c r="I43" i="2"/>
  <c r="J43" i="2"/>
  <c r="K43" i="2"/>
  <c r="L43" i="2"/>
  <c r="M43" i="2"/>
  <c r="N43" i="2"/>
  <c r="C44" i="2"/>
  <c r="D44" i="2"/>
  <c r="E44" i="2"/>
  <c r="F44" i="2"/>
  <c r="G44" i="2"/>
  <c r="H44" i="2"/>
  <c r="I44" i="2"/>
  <c r="J44" i="2"/>
  <c r="K44" i="2"/>
  <c r="L44" i="2"/>
  <c r="M44" i="2"/>
  <c r="N44" i="2"/>
  <c r="C45" i="2"/>
  <c r="D45" i="2"/>
  <c r="E45" i="2"/>
  <c r="F45" i="2"/>
  <c r="G45" i="2"/>
  <c r="H45" i="2"/>
  <c r="I45" i="2"/>
  <c r="J45" i="2"/>
  <c r="K45" i="2"/>
  <c r="L45" i="2"/>
  <c r="M45" i="2"/>
  <c r="N45" i="2"/>
  <c r="C46" i="2"/>
  <c r="D46" i="2"/>
  <c r="E46" i="2"/>
  <c r="F46" i="2"/>
  <c r="G46" i="2"/>
  <c r="H46" i="2"/>
  <c r="I46" i="2"/>
  <c r="J46" i="2"/>
  <c r="K46" i="2"/>
  <c r="L46" i="2"/>
  <c r="M46" i="2"/>
  <c r="N46" i="2"/>
  <c r="C47" i="2"/>
  <c r="D47" i="2"/>
  <c r="E47" i="2"/>
  <c r="F47" i="2"/>
  <c r="G47" i="2"/>
  <c r="H47" i="2"/>
  <c r="I47" i="2"/>
  <c r="J47" i="2"/>
  <c r="K47" i="2"/>
  <c r="L47" i="2"/>
  <c r="M47" i="2"/>
  <c r="N47" i="2"/>
  <c r="C48" i="2"/>
  <c r="D48" i="2"/>
  <c r="E48" i="2"/>
  <c r="F48" i="2"/>
  <c r="G48" i="2"/>
  <c r="H48" i="2"/>
  <c r="I48" i="2"/>
  <c r="J48" i="2"/>
  <c r="K48" i="2"/>
  <c r="L48" i="2"/>
  <c r="M48" i="2"/>
  <c r="N48" i="2"/>
  <c r="C49" i="2"/>
  <c r="D49" i="2"/>
  <c r="E49" i="2"/>
  <c r="F49" i="2"/>
  <c r="G49" i="2"/>
  <c r="H49" i="2"/>
  <c r="I49" i="2"/>
  <c r="J49" i="2"/>
  <c r="K49" i="2"/>
  <c r="L49" i="2"/>
  <c r="M49" i="2"/>
  <c r="N49" i="2"/>
  <c r="C50" i="2"/>
  <c r="D50" i="2"/>
  <c r="E50" i="2"/>
  <c r="F50" i="2"/>
  <c r="G50" i="2"/>
  <c r="H50" i="2"/>
  <c r="I50" i="2"/>
  <c r="J50" i="2"/>
  <c r="K50" i="2"/>
  <c r="L50" i="2"/>
  <c r="M50" i="2"/>
  <c r="N50" i="2"/>
  <c r="C51" i="2"/>
  <c r="D51" i="2"/>
  <c r="E51" i="2"/>
  <c r="F51" i="2"/>
  <c r="G51" i="2"/>
  <c r="H51" i="2"/>
  <c r="I51" i="2"/>
  <c r="J51" i="2"/>
  <c r="K51" i="2"/>
  <c r="L51" i="2"/>
  <c r="M51" i="2"/>
  <c r="N51" i="2"/>
  <c r="C52" i="2"/>
  <c r="D52" i="2"/>
  <c r="E52" i="2"/>
  <c r="F52" i="2"/>
  <c r="G52" i="2"/>
  <c r="H52" i="2"/>
  <c r="I52" i="2"/>
  <c r="J52" i="2"/>
  <c r="K52" i="2"/>
  <c r="L52" i="2"/>
  <c r="M52" i="2"/>
  <c r="N52" i="2"/>
  <c r="C53" i="2"/>
  <c r="D53" i="2"/>
  <c r="E53" i="2"/>
  <c r="F53" i="2"/>
  <c r="G53" i="2"/>
  <c r="H53" i="2"/>
  <c r="I53" i="2"/>
  <c r="J53" i="2"/>
  <c r="K53" i="2"/>
  <c r="L53" i="2"/>
  <c r="M53" i="2"/>
  <c r="N53" i="2"/>
  <c r="C54" i="2"/>
  <c r="D54" i="2"/>
  <c r="E54" i="2"/>
  <c r="F54" i="2"/>
  <c r="G54" i="2"/>
  <c r="H54" i="2"/>
  <c r="I54" i="2"/>
  <c r="J54" i="2"/>
  <c r="K54" i="2"/>
  <c r="L54" i="2"/>
  <c r="M54" i="2"/>
  <c r="N54" i="2"/>
  <c r="C55" i="2"/>
  <c r="D55" i="2"/>
  <c r="E55" i="2"/>
  <c r="F55" i="2"/>
  <c r="G55" i="2"/>
  <c r="H55" i="2"/>
  <c r="I55" i="2"/>
  <c r="J55" i="2"/>
  <c r="K55" i="2"/>
  <c r="L55" i="2"/>
  <c r="M55" i="2"/>
  <c r="N55" i="2"/>
  <c r="C56" i="2"/>
  <c r="D56" i="2"/>
  <c r="E56" i="2"/>
  <c r="F56" i="2"/>
  <c r="G56" i="2"/>
  <c r="H56" i="2"/>
  <c r="I56" i="2"/>
  <c r="J56" i="2"/>
  <c r="K56" i="2"/>
  <c r="L56" i="2"/>
  <c r="M56" i="2"/>
  <c r="N56" i="2"/>
  <c r="C57" i="2"/>
  <c r="D57" i="2"/>
  <c r="E57" i="2"/>
  <c r="F57" i="2"/>
  <c r="G57" i="2"/>
  <c r="H57" i="2"/>
  <c r="I57" i="2"/>
  <c r="J57" i="2"/>
  <c r="K57" i="2"/>
  <c r="L57" i="2"/>
  <c r="M57" i="2"/>
  <c r="N57" i="2"/>
  <c r="C58" i="2"/>
  <c r="D58" i="2"/>
  <c r="E58" i="2"/>
  <c r="F58" i="2"/>
  <c r="G58" i="2"/>
  <c r="H58" i="2"/>
  <c r="I58" i="2"/>
  <c r="J58" i="2"/>
  <c r="K58" i="2"/>
  <c r="L58" i="2"/>
  <c r="M58" i="2"/>
  <c r="N58" i="2"/>
  <c r="C59" i="2"/>
  <c r="D59" i="2"/>
  <c r="E59" i="2"/>
  <c r="F59" i="2"/>
  <c r="G59" i="2"/>
  <c r="H59" i="2"/>
  <c r="I59" i="2"/>
  <c r="J59" i="2"/>
  <c r="K59" i="2"/>
  <c r="L59" i="2"/>
  <c r="M59" i="2"/>
  <c r="N59" i="2"/>
  <c r="C60" i="2"/>
  <c r="D60" i="2"/>
  <c r="E60" i="2"/>
  <c r="F60" i="2"/>
  <c r="G60" i="2"/>
  <c r="H60" i="2"/>
  <c r="I60" i="2"/>
  <c r="J60" i="2"/>
  <c r="K60" i="2"/>
  <c r="L60" i="2"/>
  <c r="M60" i="2"/>
  <c r="N60" i="2"/>
  <c r="C61" i="2"/>
  <c r="D61" i="2"/>
  <c r="E61" i="2"/>
  <c r="F61" i="2"/>
  <c r="G61" i="2"/>
  <c r="H61" i="2"/>
  <c r="I61" i="2"/>
  <c r="J61" i="2"/>
  <c r="K61" i="2"/>
  <c r="L61" i="2"/>
  <c r="M61" i="2"/>
  <c r="N61" i="2"/>
  <c r="C62" i="2"/>
  <c r="D62" i="2"/>
  <c r="E62" i="2"/>
  <c r="F62" i="2"/>
  <c r="G62" i="2"/>
  <c r="H62" i="2"/>
  <c r="I62" i="2"/>
  <c r="J62" i="2"/>
  <c r="K62" i="2"/>
  <c r="L62" i="2"/>
  <c r="M62" i="2"/>
  <c r="N62" i="2"/>
  <c r="C63" i="2"/>
  <c r="D63" i="2"/>
  <c r="E63" i="2"/>
  <c r="F63" i="2"/>
  <c r="G63" i="2"/>
  <c r="H63" i="2"/>
  <c r="I63" i="2"/>
  <c r="J63" i="2"/>
  <c r="K63" i="2"/>
  <c r="L63" i="2"/>
  <c r="M63" i="2"/>
  <c r="N63" i="2"/>
  <c r="C64" i="2"/>
  <c r="D64" i="2"/>
  <c r="E64" i="2"/>
  <c r="F64" i="2"/>
  <c r="G64" i="2"/>
  <c r="H64" i="2"/>
  <c r="I64" i="2"/>
  <c r="J64" i="2"/>
  <c r="K64" i="2"/>
  <c r="L64" i="2"/>
  <c r="M64" i="2"/>
  <c r="N64" i="2"/>
  <c r="C65" i="2"/>
  <c r="D65" i="2"/>
  <c r="E65" i="2"/>
  <c r="F65" i="2"/>
  <c r="G65" i="2"/>
  <c r="H65" i="2"/>
  <c r="I65" i="2"/>
  <c r="J65" i="2"/>
  <c r="K65" i="2"/>
  <c r="L65" i="2"/>
  <c r="M65" i="2"/>
  <c r="N65" i="2"/>
  <c r="C66" i="2"/>
  <c r="D66" i="2"/>
  <c r="E66" i="2"/>
  <c r="F66" i="2"/>
  <c r="G66" i="2"/>
  <c r="H66" i="2"/>
  <c r="I66" i="2"/>
  <c r="J66" i="2"/>
  <c r="K66" i="2"/>
  <c r="L66" i="2"/>
  <c r="M66" i="2"/>
  <c r="N66" i="2"/>
  <c r="C67" i="2"/>
  <c r="D67" i="2"/>
  <c r="E67" i="2"/>
  <c r="F67" i="2"/>
  <c r="G67" i="2"/>
  <c r="H67" i="2"/>
  <c r="I67" i="2"/>
  <c r="J67" i="2"/>
  <c r="K67" i="2"/>
  <c r="L67" i="2"/>
  <c r="M67" i="2"/>
  <c r="N67" i="2"/>
  <c r="C68" i="2"/>
  <c r="D68" i="2"/>
  <c r="E68" i="2"/>
  <c r="F68" i="2"/>
  <c r="G68" i="2"/>
  <c r="H68" i="2"/>
  <c r="I68" i="2"/>
  <c r="J68" i="2"/>
  <c r="K68" i="2"/>
  <c r="L68" i="2"/>
  <c r="M68" i="2"/>
  <c r="N68" i="2"/>
  <c r="C69" i="2"/>
  <c r="D69" i="2"/>
  <c r="E69" i="2"/>
  <c r="F69" i="2"/>
  <c r="G69" i="2"/>
  <c r="H69" i="2"/>
  <c r="I69" i="2"/>
  <c r="J69" i="2"/>
  <c r="K69" i="2"/>
  <c r="L69" i="2"/>
  <c r="M69" i="2"/>
  <c r="N69" i="2"/>
  <c r="C70" i="2"/>
  <c r="D70" i="2"/>
  <c r="E70" i="2"/>
  <c r="F70" i="2"/>
  <c r="G70" i="2"/>
  <c r="H70" i="2"/>
  <c r="I70" i="2"/>
  <c r="J70" i="2"/>
  <c r="K70" i="2"/>
  <c r="L70" i="2"/>
  <c r="M70" i="2"/>
  <c r="N70" i="2"/>
  <c r="C71" i="2"/>
  <c r="D71" i="2"/>
  <c r="E71" i="2"/>
  <c r="F71" i="2"/>
  <c r="G71" i="2"/>
  <c r="H71" i="2"/>
  <c r="I71" i="2"/>
  <c r="J71" i="2"/>
  <c r="K71" i="2"/>
  <c r="L71" i="2"/>
  <c r="M71" i="2"/>
  <c r="N71" i="2"/>
  <c r="D6" i="2"/>
  <c r="E6" i="2"/>
  <c r="F6" i="2"/>
  <c r="G6" i="2"/>
  <c r="H6" i="2"/>
  <c r="I6" i="2"/>
  <c r="J6" i="2"/>
  <c r="K6" i="2"/>
  <c r="L6" i="2"/>
  <c r="M6" i="2"/>
  <c r="N6" i="2"/>
  <c r="C6" i="2"/>
  <c r="E31" i="5" l="1"/>
  <c r="E32" i="5" s="1"/>
  <c r="F30" i="5"/>
  <c r="H30" i="5" s="1"/>
  <c r="E27" i="5"/>
  <c r="H51" i="5" s="1"/>
  <c r="E5" i="5"/>
  <c r="F5" i="5" s="1"/>
  <c r="H5" i="5" s="1"/>
  <c r="F4" i="5"/>
  <c r="H4" i="5" s="1"/>
  <c r="E6" i="5" l="1"/>
  <c r="M73" i="4"/>
  <c r="M75" i="4" s="1"/>
  <c r="M79" i="4" s="1"/>
  <c r="M81" i="4" s="1"/>
  <c r="N73" i="4"/>
  <c r="N75" i="4" s="1"/>
  <c r="N79" i="4" s="1"/>
  <c r="N81" i="4" s="1"/>
  <c r="F73" i="4"/>
  <c r="F75" i="4" s="1"/>
  <c r="F79" i="4" s="1"/>
  <c r="F81" i="4" s="1"/>
  <c r="E73" i="4"/>
  <c r="E75" i="4" s="1"/>
  <c r="E79" i="4" s="1"/>
  <c r="E81" i="4" s="1"/>
  <c r="J73" i="4"/>
  <c r="J75" i="4" s="1"/>
  <c r="J79" i="4" s="1"/>
  <c r="J81" i="4" s="1"/>
  <c r="I73" i="4"/>
  <c r="I75" i="4" s="1"/>
  <c r="I79" i="4" s="1"/>
  <c r="I81" i="4" s="1"/>
  <c r="E33" i="5"/>
  <c r="F33" i="5" s="1"/>
  <c r="H33" i="5" s="1"/>
  <c r="F32" i="5"/>
  <c r="H32" i="5" s="1"/>
  <c r="F31" i="5"/>
  <c r="H31" i="5" s="1"/>
  <c r="H73" i="4"/>
  <c r="H75" i="4" s="1"/>
  <c r="H79" i="4" s="1"/>
  <c r="H81" i="4" s="1"/>
  <c r="C73" i="4"/>
  <c r="C75" i="4" s="1"/>
  <c r="C79" i="4" s="1"/>
  <c r="C81" i="4" s="1"/>
  <c r="G73" i="4"/>
  <c r="G75" i="4" s="1"/>
  <c r="G79" i="4" s="1"/>
  <c r="G81" i="4" s="1"/>
  <c r="L73" i="4"/>
  <c r="L75" i="4" s="1"/>
  <c r="L79" i="4" s="1"/>
  <c r="L81" i="4" s="1"/>
  <c r="D73" i="4"/>
  <c r="D75" i="4" s="1"/>
  <c r="D79" i="4" s="1"/>
  <c r="D81" i="4" s="1"/>
  <c r="K73" i="4"/>
  <c r="K75" i="4" s="1"/>
  <c r="K79" i="4" s="1"/>
  <c r="K81" i="4" s="1"/>
  <c r="E7" i="5" l="1"/>
  <c r="F6" i="5"/>
  <c r="H6" i="5" s="1"/>
  <c r="E34" i="5"/>
  <c r="E35" i="5" s="1"/>
  <c r="C83" i="4"/>
  <c r="E8" i="5" l="1"/>
  <c r="F7" i="5"/>
  <c r="H7" i="5" s="1"/>
  <c r="F34" i="5"/>
  <c r="H34" i="5" s="1"/>
  <c r="E36" i="5"/>
  <c r="F35" i="5"/>
  <c r="H35" i="5" s="1"/>
  <c r="F8" i="5" l="1"/>
  <c r="H8" i="5" s="1"/>
  <c r="E9" i="5"/>
  <c r="E37" i="5"/>
  <c r="F36" i="5"/>
  <c r="H36" i="5" s="1"/>
  <c r="F9" i="5" l="1"/>
  <c r="H9" i="5" s="1"/>
  <c r="E10" i="5"/>
  <c r="F37" i="5"/>
  <c r="H37" i="5" s="1"/>
  <c r="E38" i="5"/>
  <c r="E11" i="5" l="1"/>
  <c r="F10" i="5"/>
  <c r="H10" i="5" s="1"/>
  <c r="E39" i="5"/>
  <c r="F38" i="5"/>
  <c r="H38" i="5" s="1"/>
  <c r="F11" i="5" l="1"/>
  <c r="H11" i="5" s="1"/>
  <c r="E12" i="5"/>
  <c r="E40" i="5"/>
  <c r="F39" i="5"/>
  <c r="H39" i="5" s="1"/>
  <c r="E13" i="5" l="1"/>
  <c r="F12" i="5"/>
  <c r="H12" i="5" s="1"/>
  <c r="F40" i="5"/>
  <c r="H40" i="5" s="1"/>
  <c r="E41" i="5"/>
  <c r="E14" i="5" l="1"/>
  <c r="F13" i="5"/>
  <c r="H13" i="5" s="1"/>
  <c r="E42" i="5"/>
  <c r="F41" i="5"/>
  <c r="H41" i="5" s="1"/>
  <c r="E15" i="5" l="1"/>
  <c r="F14" i="5"/>
  <c r="H14" i="5" s="1"/>
  <c r="E43" i="5"/>
  <c r="F42" i="5"/>
  <c r="H42" i="5" s="1"/>
  <c r="E16" i="5" l="1"/>
  <c r="F15" i="5"/>
  <c r="H15" i="5" s="1"/>
  <c r="E44" i="5"/>
  <c r="F43" i="5"/>
  <c r="H43" i="5" s="1"/>
  <c r="F16" i="5" l="1"/>
  <c r="H16" i="5" s="1"/>
  <c r="E17" i="5"/>
  <c r="E45" i="5"/>
  <c r="F44" i="5"/>
  <c r="H44" i="5" s="1"/>
  <c r="F17" i="5" l="1"/>
  <c r="H17" i="5" s="1"/>
  <c r="E18" i="5"/>
  <c r="F45" i="5"/>
  <c r="H45" i="5" s="1"/>
  <c r="E46" i="5"/>
  <c r="E19" i="5" l="1"/>
  <c r="F18" i="5"/>
  <c r="H18" i="5" s="1"/>
  <c r="E47" i="5"/>
  <c r="F46" i="5"/>
  <c r="H46" i="5" s="1"/>
  <c r="F19" i="5" l="1"/>
  <c r="H19" i="5" s="1"/>
  <c r="E20" i="5"/>
  <c r="E48" i="5"/>
  <c r="F47" i="5"/>
  <c r="H47" i="5" s="1"/>
  <c r="E21" i="5" l="1"/>
  <c r="F20" i="5"/>
  <c r="H20" i="5" s="1"/>
  <c r="F48" i="5"/>
  <c r="H48" i="5" s="1"/>
  <c r="E49" i="5"/>
  <c r="F21" i="5" l="1"/>
  <c r="H21" i="5" s="1"/>
  <c r="E22" i="5"/>
  <c r="H54" i="5"/>
  <c r="F49" i="5"/>
  <c r="H49" i="5" s="1"/>
  <c r="H50" i="5" s="1"/>
  <c r="H52" i="5" s="1"/>
  <c r="E23" i="5" l="1"/>
  <c r="F23" i="5" s="1"/>
  <c r="H23" i="5" s="1"/>
  <c r="F22" i="5"/>
  <c r="H22" i="5" s="1"/>
  <c r="H24" i="5" l="1"/>
  <c r="F27" i="5" s="1"/>
  <c r="G27" i="5" s="1"/>
</calcChain>
</file>

<file path=xl/sharedStrings.xml><?xml version="1.0" encoding="utf-8"?>
<sst xmlns="http://schemas.openxmlformats.org/spreadsheetml/2006/main" count="377" uniqueCount="126">
  <si>
    <t>/41</t>
  </si>
  <si>
    <t>/42</t>
  </si>
  <si>
    <t>/43</t>
  </si>
  <si>
    <t>/44</t>
  </si>
  <si>
    <t>/45</t>
  </si>
  <si>
    <t>/46</t>
  </si>
  <si>
    <t>/47</t>
  </si>
  <si>
    <t>/48</t>
  </si>
  <si>
    <t>/49</t>
  </si>
  <si>
    <t>/50</t>
  </si>
  <si>
    <t>/51</t>
  </si>
  <si>
    <t>/52</t>
  </si>
  <si>
    <t>/53</t>
  </si>
  <si>
    <t>/54</t>
  </si>
  <si>
    <t>/55</t>
  </si>
  <si>
    <t>/56</t>
  </si>
  <si>
    <t>/57</t>
  </si>
  <si>
    <t>/58</t>
  </si>
  <si>
    <t>/59</t>
  </si>
  <si>
    <t>/60</t>
  </si>
  <si>
    <t>/61</t>
  </si>
  <si>
    <t>/62</t>
  </si>
  <si>
    <t>/63</t>
  </si>
  <si>
    <t>/64</t>
  </si>
  <si>
    <t>/65</t>
  </si>
  <si>
    <t>/66</t>
  </si>
  <si>
    <t>/67</t>
  </si>
  <si>
    <t>/68</t>
  </si>
  <si>
    <t>/69</t>
  </si>
  <si>
    <t>/70</t>
  </si>
  <si>
    <t>/71</t>
  </si>
  <si>
    <t>/72</t>
  </si>
  <si>
    <t>/73</t>
  </si>
  <si>
    <t>/74</t>
  </si>
  <si>
    <t>/75</t>
  </si>
  <si>
    <t>/76</t>
  </si>
  <si>
    <t>/77</t>
  </si>
  <si>
    <t>/78</t>
  </si>
  <si>
    <t>/79</t>
  </si>
  <si>
    <t>/80</t>
  </si>
  <si>
    <t>/81</t>
  </si>
  <si>
    <t>/82</t>
  </si>
  <si>
    <t>/83</t>
  </si>
  <si>
    <t>/84</t>
  </si>
  <si>
    <t>/85</t>
  </si>
  <si>
    <t>/86</t>
  </si>
  <si>
    <t>/87</t>
  </si>
  <si>
    <t>/88</t>
  </si>
  <si>
    <t>/89</t>
  </si>
  <si>
    <t>/90</t>
  </si>
  <si>
    <t>/91</t>
  </si>
  <si>
    <t>/92</t>
  </si>
  <si>
    <t>/93</t>
  </si>
  <si>
    <t>/94</t>
  </si>
  <si>
    <t>/95</t>
  </si>
  <si>
    <t>/96</t>
  </si>
  <si>
    <t>/97</t>
  </si>
  <si>
    <t>/98</t>
  </si>
  <si>
    <t>/99</t>
  </si>
  <si>
    <t>/00</t>
  </si>
  <si>
    <t>/01</t>
  </si>
  <si>
    <t>/02</t>
  </si>
  <si>
    <t>/03</t>
  </si>
  <si>
    <t>/04</t>
  </si>
  <si>
    <t>/05</t>
  </si>
  <si>
    <t>/06</t>
  </si>
  <si>
    <t>Precipitación  Nalón (mm)</t>
  </si>
  <si>
    <t>Oct</t>
  </si>
  <si>
    <t>Nov</t>
  </si>
  <si>
    <t>Dic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</si>
  <si>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</si>
  <si>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</si>
  <si>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</si>
  <si>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</si>
  <si>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</si>
  <si>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</si>
  <si>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</si>
  <si>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</si>
  <si>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</si>
  <si>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m3</t>
  </si>
  <si>
    <t>Caudal turbinable / mes (m3): Caudal - caudal Eco</t>
  </si>
  <si>
    <t>Caudal Eco</t>
  </si>
  <si>
    <t>m3/mes</t>
  </si>
  <si>
    <t>nº datos</t>
  </si>
  <si>
    <t>Máximo</t>
  </si>
  <si>
    <t>Mínimo</t>
  </si>
  <si>
    <t>Percentil 10 %</t>
  </si>
  <si>
    <t>Percentil 90 %</t>
  </si>
  <si>
    <t>Media</t>
  </si>
  <si>
    <t>Mediana</t>
  </si>
  <si>
    <t>Des. Típica</t>
  </si>
  <si>
    <t>C.V.</t>
  </si>
  <si>
    <t>C.S.</t>
  </si>
  <si>
    <t>Valores negativos: Caudal a turbinar = 0</t>
  </si>
  <si>
    <t>Q medio en m3/s</t>
  </si>
  <si>
    <t>Energía a producir en el mes (KW*h)</t>
  </si>
  <si>
    <t>Facturación media a 0,07 €/KWh</t>
  </si>
  <si>
    <t>Media Q a turbinar m3/mes</t>
  </si>
  <si>
    <t>Energía a producir con rendimiento = 0,8 de media en 1 hora (KW*h)</t>
  </si>
  <si>
    <t>Facturación media anual (€):</t>
  </si>
  <si>
    <t>VAN para plazo de amortización de 20 años</t>
  </si>
  <si>
    <t>Inversiónes</t>
  </si>
  <si>
    <t>Años (i)</t>
  </si>
  <si>
    <t>Intereses</t>
  </si>
  <si>
    <r>
      <t>(1+k)</t>
    </r>
    <r>
      <rPr>
        <vertAlign val="superscript"/>
        <sz val="12"/>
        <rFont val="Arial Narrow"/>
        <family val="2"/>
      </rPr>
      <t>i</t>
    </r>
  </si>
  <si>
    <t>Facturación (Q)</t>
  </si>
  <si>
    <r>
      <t>Q</t>
    </r>
    <r>
      <rPr>
        <vertAlign val="subscript"/>
        <sz val="12"/>
        <rFont val="Arial Narrow"/>
        <family val="2"/>
      </rPr>
      <t>i</t>
    </r>
    <r>
      <rPr>
        <sz val="12"/>
        <rFont val="Arial Narrow"/>
        <family val="2"/>
      </rPr>
      <t>/(1+k)</t>
    </r>
    <r>
      <rPr>
        <vertAlign val="superscript"/>
        <sz val="12"/>
        <rFont val="Arial Narrow"/>
        <family val="2"/>
      </rPr>
      <t>i</t>
    </r>
  </si>
  <si>
    <t>Subvención</t>
  </si>
  <si>
    <t>Total</t>
  </si>
  <si>
    <t>Inversión</t>
  </si>
  <si>
    <t>Valor actualizado de los rendimientos</t>
  </si>
  <si>
    <t>VAN</t>
  </si>
  <si>
    <t>Interes para VAN=0</t>
  </si>
  <si>
    <t>Total rendimientos actualizados</t>
  </si>
  <si>
    <t>Inversiones</t>
  </si>
  <si>
    <t>TIR (tasa interna de retorno)</t>
  </si>
  <si>
    <t>Precipitación  Nalón (m3) x Cuenca Entre Regueros (6,9625 Km2)</t>
  </si>
  <si>
    <t>Caudal a turbinar, como máximo el concesional: 0,160 * 3600 * 24 * 30 = 414720 m3/mes</t>
  </si>
  <si>
    <t>Azud, escala y toma</t>
  </si>
  <si>
    <t>Tubería conducción</t>
  </si>
  <si>
    <t>Edificio minicentral</t>
  </si>
  <si>
    <t>Equipos electromec</t>
  </si>
  <si>
    <t>Seguridad y salud</t>
  </si>
  <si>
    <t>Total equipos electr</t>
  </si>
  <si>
    <t xml:space="preserve">Viabilidad hipótesis facturación </t>
  </si>
  <si>
    <t>Datos CNC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</si>
</sst>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6" formatCode="#,##0.0000"/>
    <numFmt numFmtId="167" formatCode="0.000%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sz val="12"/>
      <name val="Arial Narrow"/>
      <family val="2"/>
    </font>
    <font>
      <vertAlign val="superscript"/>
      <sz val="12"/>
      <name val="Arial Narrow"/>
      <family val="2"/>
    </font>
    <font>
      <sz val="10"/>
      <name val="Arial Narrow"/>
      <family val="2"/>
    </font>
    <font>
      <vertAlign val="subscript"/>
      <sz val="12"/>
      <name val="Arial Narrow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9" fillId="0" borderId="0" xfId="0" applyFont="1"/>
    <xf numFmtId="0" fontId="9" fillId="0" borderId="7" xfId="0" applyFont="1" applyBorder="1"/>
    <xf numFmtId="0" fontId="9" fillId="0" borderId="8" xfId="0" applyFont="1" applyBorder="1"/>
    <xf numFmtId="164" fontId="9" fillId="0" borderId="8" xfId="0" applyNumberFormat="1" applyFont="1" applyBorder="1"/>
    <xf numFmtId="4" fontId="9" fillId="0" borderId="8" xfId="0" applyNumberFormat="1" applyFont="1" applyBorder="1"/>
    <xf numFmtId="4" fontId="9" fillId="0" borderId="9" xfId="0" applyNumberFormat="1" applyFont="1" applyBorder="1"/>
    <xf numFmtId="4" fontId="9" fillId="0" borderId="0" xfId="0" applyNumberFormat="1" applyFont="1"/>
    <xf numFmtId="4" fontId="9" fillId="0" borderId="7" xfId="0" applyNumberFormat="1" applyFont="1" applyBorder="1"/>
    <xf numFmtId="0" fontId="9" fillId="0" borderId="8" xfId="0" applyFont="1" applyBorder="1" applyAlignment="1">
      <alignment horizontal="left"/>
    </xf>
    <xf numFmtId="0" fontId="9" fillId="0" borderId="0" xfId="0" applyFont="1" applyAlignment="1">
      <alignment horizontal="right"/>
    </xf>
    <xf numFmtId="4" fontId="9" fillId="0" borderId="8" xfId="0" applyNumberFormat="1" applyFont="1" applyBorder="1" applyAlignment="1">
      <alignment horizontal="right"/>
    </xf>
    <xf numFmtId="4" fontId="9" fillId="0" borderId="0" xfId="0" applyNumberFormat="1" applyFont="1" applyAlignment="1">
      <alignment horizontal="center"/>
    </xf>
    <xf numFmtId="4" fontId="9" fillId="0" borderId="10" xfId="0" applyNumberFormat="1" applyFont="1" applyBorder="1"/>
    <xf numFmtId="164" fontId="9" fillId="0" borderId="11" xfId="0" applyNumberFormat="1" applyFont="1" applyBorder="1"/>
    <xf numFmtId="4" fontId="9" fillId="0" borderId="12" xfId="0" applyNumberFormat="1" applyFont="1" applyBorder="1"/>
    <xf numFmtId="4" fontId="0" fillId="0" borderId="0" xfId="0" applyNumberFormat="1"/>
    <xf numFmtId="4" fontId="3" fillId="0" borderId="13" xfId="0" applyNumberFormat="1" applyFont="1" applyBorder="1" applyAlignment="1">
      <alignment horizontal="right"/>
    </xf>
    <xf numFmtId="4" fontId="3" fillId="0" borderId="14" xfId="0" applyNumberFormat="1" applyFont="1" applyBorder="1"/>
    <xf numFmtId="4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/>
    <xf numFmtId="4" fontId="0" fillId="0" borderId="4" xfId="0" applyNumberForma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/>
    </xf>
    <xf numFmtId="3" fontId="0" fillId="0" borderId="10" xfId="0" applyNumberFormat="1" applyBorder="1"/>
    <xf numFmtId="4" fontId="0" fillId="0" borderId="11" xfId="0" applyNumberFormat="1" applyBorder="1"/>
    <xf numFmtId="4" fontId="0" fillId="0" borderId="12" xfId="0" applyNumberFormat="1" applyBorder="1"/>
    <xf numFmtId="4" fontId="0" fillId="0" borderId="4" xfId="0" applyNumberFormat="1" applyBorder="1" applyAlignment="1">
      <alignment horizont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/>
    </xf>
    <xf numFmtId="4" fontId="5" fillId="0" borderId="5" xfId="0" applyNumberFormat="1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/>
    </xf>
    <xf numFmtId="166" fontId="9" fillId="0" borderId="8" xfId="0" applyNumberFormat="1" applyFont="1" applyBorder="1"/>
    <xf numFmtId="2" fontId="9" fillId="0" borderId="8" xfId="0" applyNumberFormat="1" applyFont="1" applyBorder="1"/>
    <xf numFmtId="166" fontId="9" fillId="0" borderId="11" xfId="0" applyNumberFormat="1" applyFont="1" applyBorder="1"/>
    <xf numFmtId="4" fontId="9" fillId="0" borderId="6" xfId="0" applyNumberFormat="1" applyFont="1" applyBorder="1"/>
    <xf numFmtId="4" fontId="0" fillId="0" borderId="15" xfId="0" applyNumberFormat="1" applyBorder="1"/>
    <xf numFmtId="4" fontId="9" fillId="0" borderId="16" xfId="0" applyNumberFormat="1" applyFont="1" applyBorder="1" applyAlignment="1">
      <alignment horizontal="center"/>
    </xf>
    <xf numFmtId="4" fontId="0" fillId="0" borderId="0" xfId="0" applyNumberFormat="1" applyAlignment="1">
      <alignment horizontal="center" vertical="center"/>
    </xf>
    <xf numFmtId="4" fontId="0" fillId="0" borderId="17" xfId="0" applyNumberFormat="1" applyBorder="1" applyAlignment="1">
      <alignment horizontal="center" vertical="center" wrapText="1"/>
    </xf>
    <xf numFmtId="4" fontId="9" fillId="0" borderId="18" xfId="0" applyNumberFormat="1" applyFont="1" applyBorder="1" applyAlignment="1">
      <alignment horizontal="center" vertical="center"/>
    </xf>
    <xf numFmtId="167" fontId="0" fillId="0" borderId="14" xfId="0" applyNumberFormat="1" applyBorder="1"/>
    <xf numFmtId="0" fontId="0" fillId="0" borderId="8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1" fillId="0" borderId="8" xfId="0" applyFont="1" applyBorder="1"/>
    <xf numFmtId="0" fontId="1" fillId="0" borderId="24" xfId="0" applyFont="1" applyBorder="1"/>
    <xf numFmtId="0" fontId="1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2" fillId="0" borderId="8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" fontId="9" fillId="0" borderId="4" xfId="0" applyNumberFormat="1" applyFont="1" applyBorder="1" applyAlignment="1">
      <alignment horizontal="right"/>
    </xf>
    <xf numFmtId="4" fontId="0" fillId="0" borderId="5" xfId="0" applyNumberFormat="1" applyBorder="1" applyAlignment="1"/>
    <xf numFmtId="4" fontId="0" fillId="0" borderId="13" xfId="0" applyNumberFormat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0" fontId="3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0"/>
  <sheetViews>
    <sheetView topLeftCell="A16" workbookViewId="0">
      <selection activeCell="P11" sqref="P11"/>
    </sheetView>
  </sheetViews>
  <sheetFormatPr baseColWidth="10" defaultRowHeight="14.4" x14ac:dyDescent="0.3"/>
  <cols>
    <col min="1" max="1" width="7.88671875" customWidth="1"/>
    <col min="2" max="2" width="3.6640625" customWidth="1"/>
    <col min="3" max="14" width="5.77734375" customWidth="1"/>
  </cols>
  <sheetData>
    <row r="2" spans="1:14" x14ac:dyDescent="0.3">
      <c r="C2" t="s">
        <v>66</v>
      </c>
    </row>
    <row r="4" spans="1:14" ht="15" thickBot="1" x14ac:dyDescent="0.35">
      <c r="C4" s="1" t="s">
        <v>67</v>
      </c>
      <c r="D4" s="1" t="s">
        <v>68</v>
      </c>
      <c r="E4" s="1" t="s">
        <v>69</v>
      </c>
      <c r="F4" s="1" t="s">
        <v>70</v>
      </c>
      <c r="G4" s="1" t="s">
        <v>71</v>
      </c>
      <c r="H4" s="1" t="s">
        <v>72</v>
      </c>
      <c r="I4" s="1" t="s">
        <v>73</v>
      </c>
      <c r="J4" s="1" t="s">
        <v>74</v>
      </c>
      <c r="K4" s="1" t="s">
        <v>75</v>
      </c>
      <c r="L4" s="1" t="s">
        <v>76</v>
      </c>
      <c r="M4" s="1" t="s">
        <v>77</v>
      </c>
      <c r="N4" s="1" t="s">
        <v>78</v>
      </c>
    </row>
    <row r="5" spans="1:14" ht="15" thickTop="1" x14ac:dyDescent="0.3">
      <c r="A5">
        <v>1940</v>
      </c>
      <c r="B5" t="s">
        <v>0</v>
      </c>
      <c r="C5" s="51">
        <v>138.6</v>
      </c>
      <c r="D5" s="52">
        <v>182.9</v>
      </c>
      <c r="E5" s="52">
        <v>89.8</v>
      </c>
      <c r="F5" s="52">
        <v>206.4</v>
      </c>
      <c r="G5" s="52">
        <v>220</v>
      </c>
      <c r="H5" s="52">
        <v>201.3</v>
      </c>
      <c r="I5" s="52">
        <v>126.6</v>
      </c>
      <c r="J5" s="52">
        <v>222</v>
      </c>
      <c r="K5" s="52">
        <v>71.8</v>
      </c>
      <c r="L5" s="52">
        <v>83.6</v>
      </c>
      <c r="M5" s="52">
        <v>77.7</v>
      </c>
      <c r="N5" s="53">
        <v>38.799999999999997</v>
      </c>
    </row>
    <row r="6" spans="1:14" x14ac:dyDescent="0.3">
      <c r="A6">
        <v>1941</v>
      </c>
      <c r="B6" t="s">
        <v>1</v>
      </c>
      <c r="C6" s="54">
        <v>28.3</v>
      </c>
      <c r="D6" s="50">
        <v>138.69999999999999</v>
      </c>
      <c r="E6" s="50">
        <v>58.4</v>
      </c>
      <c r="F6" s="50">
        <v>185.1</v>
      </c>
      <c r="G6" s="50">
        <v>82.4</v>
      </c>
      <c r="H6" s="50">
        <v>143.69999999999999</v>
      </c>
      <c r="I6" s="50">
        <v>119.6</v>
      </c>
      <c r="J6" s="50">
        <v>80.900000000000006</v>
      </c>
      <c r="K6" s="50">
        <v>82.4</v>
      </c>
      <c r="L6" s="50">
        <v>30.5</v>
      </c>
      <c r="M6" s="50">
        <v>49.9</v>
      </c>
      <c r="N6" s="55">
        <v>94.1</v>
      </c>
    </row>
    <row r="7" spans="1:14" x14ac:dyDescent="0.3">
      <c r="A7">
        <v>1942</v>
      </c>
      <c r="B7" t="s">
        <v>2</v>
      </c>
      <c r="C7" s="54">
        <v>96.8</v>
      </c>
      <c r="D7" s="50">
        <v>59.5</v>
      </c>
      <c r="E7" s="50">
        <v>141.1</v>
      </c>
      <c r="F7" s="50">
        <v>168.3</v>
      </c>
      <c r="G7" s="50">
        <v>70.400000000000006</v>
      </c>
      <c r="H7" s="50">
        <v>67.099999999999994</v>
      </c>
      <c r="I7" s="50">
        <v>39.299999999999997</v>
      </c>
      <c r="J7" s="50">
        <v>72</v>
      </c>
      <c r="K7" s="50">
        <v>24.1</v>
      </c>
      <c r="L7" s="50">
        <v>50.5</v>
      </c>
      <c r="M7" s="50">
        <v>32.6</v>
      </c>
      <c r="N7" s="55">
        <v>191.4</v>
      </c>
    </row>
    <row r="8" spans="1:14" x14ac:dyDescent="0.3">
      <c r="A8">
        <v>1943</v>
      </c>
      <c r="B8" t="s">
        <v>3</v>
      </c>
      <c r="C8" s="54">
        <v>137.1</v>
      </c>
      <c r="D8" s="50">
        <v>209.2</v>
      </c>
      <c r="E8" s="50">
        <v>126.9</v>
      </c>
      <c r="F8" s="56">
        <v>16.399999999999999</v>
      </c>
      <c r="G8" s="50">
        <v>128.5</v>
      </c>
      <c r="H8" s="50">
        <v>45.6</v>
      </c>
      <c r="I8" s="50">
        <v>92.1</v>
      </c>
      <c r="J8" s="50">
        <v>55.3</v>
      </c>
      <c r="K8" s="50">
        <v>24</v>
      </c>
      <c r="L8" s="50">
        <v>74.900000000000006</v>
      </c>
      <c r="M8" s="50">
        <v>109.7</v>
      </c>
      <c r="N8" s="55">
        <v>71.599999999999994</v>
      </c>
    </row>
    <row r="9" spans="1:14" x14ac:dyDescent="0.3">
      <c r="A9">
        <v>1944</v>
      </c>
      <c r="B9" t="s">
        <v>4</v>
      </c>
      <c r="C9" s="54">
        <v>305.8</v>
      </c>
      <c r="D9" s="50">
        <v>120</v>
      </c>
      <c r="E9" s="50">
        <v>140.30000000000001</v>
      </c>
      <c r="F9" s="50">
        <v>236.7</v>
      </c>
      <c r="G9" s="56">
        <v>14.9</v>
      </c>
      <c r="H9" s="62">
        <v>41.3</v>
      </c>
      <c r="I9" s="50">
        <v>75.5</v>
      </c>
      <c r="J9" s="50">
        <v>104.3</v>
      </c>
      <c r="K9" s="50">
        <v>37.5</v>
      </c>
      <c r="L9" s="50">
        <v>65.599999999999994</v>
      </c>
      <c r="M9" s="50">
        <v>113.5</v>
      </c>
      <c r="N9" s="55">
        <v>25.9</v>
      </c>
    </row>
    <row r="10" spans="1:14" x14ac:dyDescent="0.3">
      <c r="A10">
        <v>1945</v>
      </c>
      <c r="B10" t="s">
        <v>5</v>
      </c>
      <c r="C10" s="54">
        <v>98.7</v>
      </c>
      <c r="D10" s="50">
        <v>77.2</v>
      </c>
      <c r="E10" s="50">
        <v>134.6</v>
      </c>
      <c r="F10" s="50">
        <v>74.400000000000006</v>
      </c>
      <c r="G10" s="50">
        <v>83.2</v>
      </c>
      <c r="H10" s="50">
        <v>125.7</v>
      </c>
      <c r="I10" s="50">
        <v>151.69999999999999</v>
      </c>
      <c r="J10" s="50">
        <v>252.1</v>
      </c>
      <c r="K10" s="50">
        <v>33.799999999999997</v>
      </c>
      <c r="L10" s="56">
        <v>8.9</v>
      </c>
      <c r="M10" s="50">
        <v>57.4</v>
      </c>
      <c r="N10" s="55">
        <v>56</v>
      </c>
    </row>
    <row r="11" spans="1:14" x14ac:dyDescent="0.3">
      <c r="A11">
        <v>1946</v>
      </c>
      <c r="B11" t="s">
        <v>6</v>
      </c>
      <c r="C11" s="54">
        <v>98.1</v>
      </c>
      <c r="D11" s="50">
        <v>166.7</v>
      </c>
      <c r="E11" s="50">
        <v>245</v>
      </c>
      <c r="F11" s="50">
        <v>70.3</v>
      </c>
      <c r="G11" s="50">
        <v>201.7</v>
      </c>
      <c r="H11" s="50">
        <v>126.2</v>
      </c>
      <c r="I11" s="50">
        <v>43.2</v>
      </c>
      <c r="J11" s="50">
        <v>115.6</v>
      </c>
      <c r="K11" s="50">
        <v>80</v>
      </c>
      <c r="L11" s="50">
        <v>12.4</v>
      </c>
      <c r="M11" s="50">
        <v>39.4</v>
      </c>
      <c r="N11" s="55">
        <v>150.19999999999999</v>
      </c>
    </row>
    <row r="12" spans="1:14" x14ac:dyDescent="0.3">
      <c r="A12">
        <v>1947</v>
      </c>
      <c r="B12" t="s">
        <v>7</v>
      </c>
      <c r="C12" s="54">
        <v>113</v>
      </c>
      <c r="D12" s="50">
        <v>112.1</v>
      </c>
      <c r="E12" s="50">
        <v>129.80000000000001</v>
      </c>
      <c r="F12" s="50">
        <v>222.5</v>
      </c>
      <c r="G12" s="50">
        <v>55</v>
      </c>
      <c r="H12" s="50">
        <v>34.799999999999997</v>
      </c>
      <c r="I12" s="50">
        <v>122.7</v>
      </c>
      <c r="J12" s="50">
        <v>122.7</v>
      </c>
      <c r="K12" s="50">
        <v>32.9</v>
      </c>
      <c r="L12" s="50">
        <v>13.3</v>
      </c>
      <c r="M12" s="50">
        <v>61.4</v>
      </c>
      <c r="N12" s="55">
        <v>46.6</v>
      </c>
    </row>
    <row r="13" spans="1:14" x14ac:dyDescent="0.3">
      <c r="A13">
        <v>1948</v>
      </c>
      <c r="B13" t="s">
        <v>8</v>
      </c>
      <c r="C13" s="54">
        <v>147</v>
      </c>
      <c r="D13" s="50">
        <v>45.9</v>
      </c>
      <c r="E13" s="50">
        <v>118.5</v>
      </c>
      <c r="F13" s="50">
        <v>99</v>
      </c>
      <c r="G13" s="50">
        <v>37.200000000000003</v>
      </c>
      <c r="H13" s="50">
        <v>127.5</v>
      </c>
      <c r="I13" s="50">
        <v>98</v>
      </c>
      <c r="J13" s="50">
        <v>100</v>
      </c>
      <c r="K13" s="50">
        <v>37.9</v>
      </c>
      <c r="L13" s="50">
        <v>29.3</v>
      </c>
      <c r="M13" s="50">
        <v>30.8</v>
      </c>
      <c r="N13" s="55">
        <v>76.3</v>
      </c>
    </row>
    <row r="14" spans="1:14" x14ac:dyDescent="0.3">
      <c r="A14">
        <v>1949</v>
      </c>
      <c r="B14" t="s">
        <v>9</v>
      </c>
      <c r="C14" s="54">
        <v>63.5</v>
      </c>
      <c r="D14" s="50">
        <v>209</v>
      </c>
      <c r="E14" s="50">
        <v>144.1</v>
      </c>
      <c r="F14" s="50">
        <v>4938</v>
      </c>
      <c r="G14" s="50">
        <v>137.1</v>
      </c>
      <c r="H14" s="50">
        <v>53.4</v>
      </c>
      <c r="I14" s="50">
        <v>145.9</v>
      </c>
      <c r="J14" s="50">
        <v>108.7</v>
      </c>
      <c r="K14" s="50">
        <v>104.8</v>
      </c>
      <c r="L14" s="50">
        <v>35.4</v>
      </c>
      <c r="M14" s="50">
        <v>41</v>
      </c>
      <c r="N14" s="55">
        <v>79.8</v>
      </c>
    </row>
    <row r="15" spans="1:14" x14ac:dyDescent="0.3">
      <c r="A15">
        <v>1950</v>
      </c>
      <c r="B15" t="s">
        <v>10</v>
      </c>
      <c r="C15" s="54">
        <v>129.19999999999999</v>
      </c>
      <c r="D15" s="50">
        <v>92.9</v>
      </c>
      <c r="E15" s="50">
        <v>261.5</v>
      </c>
      <c r="F15" s="50">
        <v>220.1</v>
      </c>
      <c r="G15" s="50">
        <v>195.4</v>
      </c>
      <c r="H15" s="50">
        <v>112.6</v>
      </c>
      <c r="I15" s="50">
        <v>102.6</v>
      </c>
      <c r="J15" s="50">
        <v>165.8</v>
      </c>
      <c r="K15" s="50">
        <v>88.9</v>
      </c>
      <c r="L15" s="50">
        <v>57.3</v>
      </c>
      <c r="M15" s="50">
        <v>4638</v>
      </c>
      <c r="N15" s="55">
        <v>46.6</v>
      </c>
    </row>
    <row r="16" spans="1:14" x14ac:dyDescent="0.3">
      <c r="A16">
        <v>1951</v>
      </c>
      <c r="B16" t="s">
        <v>11</v>
      </c>
      <c r="C16" s="54">
        <v>162.80000000000001</v>
      </c>
      <c r="D16" s="50">
        <v>140.19999999999999</v>
      </c>
      <c r="E16" s="50">
        <v>94.2</v>
      </c>
      <c r="F16" s="50">
        <v>169</v>
      </c>
      <c r="G16" s="50">
        <v>86.6</v>
      </c>
      <c r="H16" s="50">
        <v>80.3</v>
      </c>
      <c r="I16" s="50">
        <v>103.5</v>
      </c>
      <c r="J16" s="50">
        <v>59.3</v>
      </c>
      <c r="K16" s="50">
        <v>83.5</v>
      </c>
      <c r="L16" s="50">
        <v>100.3</v>
      </c>
      <c r="M16" s="50">
        <v>66.2</v>
      </c>
      <c r="N16" s="55">
        <v>123.1</v>
      </c>
    </row>
    <row r="17" spans="1:14" x14ac:dyDescent="0.3">
      <c r="A17">
        <v>1952</v>
      </c>
      <c r="B17" t="s">
        <v>12</v>
      </c>
      <c r="C17" s="54">
        <v>105.4</v>
      </c>
      <c r="D17" s="50">
        <v>192.3</v>
      </c>
      <c r="E17" s="50">
        <v>238</v>
      </c>
      <c r="F17" s="50">
        <v>123.9</v>
      </c>
      <c r="G17" s="50">
        <v>149.69999999999999</v>
      </c>
      <c r="H17" s="50">
        <v>27.8</v>
      </c>
      <c r="I17" s="50">
        <v>110.3</v>
      </c>
      <c r="J17" s="50">
        <v>68.7</v>
      </c>
      <c r="K17" s="50">
        <v>189.1</v>
      </c>
      <c r="L17" s="50">
        <v>33.299999999999997</v>
      </c>
      <c r="M17" s="50">
        <v>31.1</v>
      </c>
      <c r="N17" s="55">
        <v>77.2</v>
      </c>
    </row>
    <row r="18" spans="1:14" x14ac:dyDescent="0.3">
      <c r="A18">
        <v>1953</v>
      </c>
      <c r="B18" t="s">
        <v>13</v>
      </c>
      <c r="C18" s="54">
        <v>105.9</v>
      </c>
      <c r="D18" s="50">
        <v>50.8</v>
      </c>
      <c r="E18" s="50">
        <v>87.4</v>
      </c>
      <c r="F18" s="50">
        <v>244.8</v>
      </c>
      <c r="G18" s="50">
        <v>177.5</v>
      </c>
      <c r="H18" s="50">
        <v>110.6</v>
      </c>
      <c r="I18" s="50">
        <v>101.7</v>
      </c>
      <c r="J18" s="50">
        <v>103.9</v>
      </c>
      <c r="K18" s="50">
        <v>68.2</v>
      </c>
      <c r="L18" s="50">
        <v>38.700000000000003</v>
      </c>
      <c r="M18" s="50">
        <v>98.7</v>
      </c>
      <c r="N18" s="55">
        <v>56.7</v>
      </c>
    </row>
    <row r="19" spans="1:14" x14ac:dyDescent="0.3">
      <c r="A19">
        <v>1954</v>
      </c>
      <c r="B19" t="s">
        <v>14</v>
      </c>
      <c r="C19" s="54">
        <v>87</v>
      </c>
      <c r="D19" s="50">
        <v>114.6</v>
      </c>
      <c r="E19" s="50">
        <v>62.1</v>
      </c>
      <c r="F19" s="50">
        <v>205</v>
      </c>
      <c r="G19" s="50">
        <v>164.1</v>
      </c>
      <c r="H19" s="50">
        <v>120.7</v>
      </c>
      <c r="I19" s="50">
        <v>39.9</v>
      </c>
      <c r="J19" s="50">
        <v>77.599999999999994</v>
      </c>
      <c r="K19" s="50">
        <v>70.2</v>
      </c>
      <c r="L19" s="50">
        <v>65.2</v>
      </c>
      <c r="M19" s="50">
        <v>35.200000000000003</v>
      </c>
      <c r="N19" s="55">
        <v>45.1</v>
      </c>
    </row>
    <row r="20" spans="1:14" x14ac:dyDescent="0.3">
      <c r="A20">
        <v>1955</v>
      </c>
      <c r="B20" t="s">
        <v>15</v>
      </c>
      <c r="C20" s="54">
        <v>171.5</v>
      </c>
      <c r="D20" s="50">
        <v>110.4</v>
      </c>
      <c r="E20" s="50">
        <v>158.30000000000001</v>
      </c>
      <c r="F20" s="50">
        <v>182.4</v>
      </c>
      <c r="G20" s="50">
        <v>158.5</v>
      </c>
      <c r="H20" s="50">
        <v>120.1</v>
      </c>
      <c r="I20" s="50">
        <v>186.2</v>
      </c>
      <c r="J20" s="50">
        <v>95.8</v>
      </c>
      <c r="K20" s="50">
        <v>38.4</v>
      </c>
      <c r="L20" s="50">
        <v>53.5</v>
      </c>
      <c r="M20" s="50">
        <v>81.400000000000006</v>
      </c>
      <c r="N20" s="55">
        <v>52</v>
      </c>
    </row>
    <row r="21" spans="1:14" x14ac:dyDescent="0.3">
      <c r="A21">
        <v>1956</v>
      </c>
      <c r="B21" t="s">
        <v>16</v>
      </c>
      <c r="C21" s="54">
        <v>131.4</v>
      </c>
      <c r="D21" s="50">
        <v>147.1</v>
      </c>
      <c r="E21" s="50">
        <v>68.2</v>
      </c>
      <c r="F21" s="50">
        <v>106.8</v>
      </c>
      <c r="G21" s="50">
        <v>84.7</v>
      </c>
      <c r="H21" s="50">
        <v>69.7</v>
      </c>
      <c r="I21" s="50">
        <v>120.8</v>
      </c>
      <c r="J21" s="50">
        <v>93.5</v>
      </c>
      <c r="K21" s="50">
        <v>114</v>
      </c>
      <c r="L21" s="50">
        <v>23.8</v>
      </c>
      <c r="M21" s="50">
        <v>17.899999999999999</v>
      </c>
      <c r="N21" s="55">
        <v>51.7</v>
      </c>
    </row>
    <row r="22" spans="1:14" x14ac:dyDescent="0.3">
      <c r="A22">
        <v>1957</v>
      </c>
      <c r="B22" t="s">
        <v>17</v>
      </c>
      <c r="C22" s="54">
        <v>51.8</v>
      </c>
      <c r="D22" s="50">
        <v>138.6</v>
      </c>
      <c r="E22" s="50">
        <v>193</v>
      </c>
      <c r="F22" s="50">
        <v>105.3</v>
      </c>
      <c r="G22" s="50">
        <v>73.099999999999994</v>
      </c>
      <c r="H22" s="50">
        <v>184.2</v>
      </c>
      <c r="I22" s="50">
        <v>120.7</v>
      </c>
      <c r="J22" s="50">
        <v>106.5</v>
      </c>
      <c r="K22" s="50">
        <v>92.8</v>
      </c>
      <c r="L22" s="50">
        <v>30.9</v>
      </c>
      <c r="M22" s="50">
        <v>52</v>
      </c>
      <c r="N22" s="55">
        <v>31.7</v>
      </c>
    </row>
    <row r="23" spans="1:14" x14ac:dyDescent="0.3">
      <c r="A23">
        <v>1958</v>
      </c>
      <c r="B23" t="s">
        <v>18</v>
      </c>
      <c r="C23" s="54">
        <v>83.7</v>
      </c>
      <c r="D23" s="50">
        <v>126.2</v>
      </c>
      <c r="E23" s="50">
        <v>176.8</v>
      </c>
      <c r="F23" s="50">
        <v>87.9</v>
      </c>
      <c r="G23" s="50">
        <v>23.3</v>
      </c>
      <c r="H23" s="50">
        <v>128.9</v>
      </c>
      <c r="I23" s="50">
        <v>164.3</v>
      </c>
      <c r="J23" s="50">
        <v>129.80000000000001</v>
      </c>
      <c r="K23" s="50">
        <v>70.8</v>
      </c>
      <c r="L23" s="50">
        <v>38.4</v>
      </c>
      <c r="M23" s="50">
        <v>97.6</v>
      </c>
      <c r="N23" s="55">
        <v>107.8</v>
      </c>
    </row>
    <row r="24" spans="1:14" x14ac:dyDescent="0.3">
      <c r="A24">
        <v>1959</v>
      </c>
      <c r="B24" t="s">
        <v>19</v>
      </c>
      <c r="C24" s="54">
        <v>197.4</v>
      </c>
      <c r="D24" s="50">
        <v>186.8</v>
      </c>
      <c r="E24" s="50">
        <v>326.60000000000002</v>
      </c>
      <c r="F24" s="50">
        <v>173.6</v>
      </c>
      <c r="G24" s="50">
        <v>103.6</v>
      </c>
      <c r="H24" s="50">
        <v>118.4</v>
      </c>
      <c r="I24" s="50">
        <v>31.5</v>
      </c>
      <c r="J24" s="50">
        <v>63.1</v>
      </c>
      <c r="K24" s="50">
        <v>44.3</v>
      </c>
      <c r="L24" s="50">
        <v>33.200000000000003</v>
      </c>
      <c r="M24" s="50">
        <v>65</v>
      </c>
      <c r="N24" s="55">
        <v>103.8</v>
      </c>
    </row>
    <row r="25" spans="1:14" x14ac:dyDescent="0.3">
      <c r="A25">
        <v>1960</v>
      </c>
      <c r="B25" t="s">
        <v>20</v>
      </c>
      <c r="C25" s="54">
        <v>181.3</v>
      </c>
      <c r="D25" s="50">
        <v>135.80000000000001</v>
      </c>
      <c r="E25" s="50">
        <v>316.7</v>
      </c>
      <c r="F25" s="50">
        <v>166.8</v>
      </c>
      <c r="G25" s="50">
        <v>28.9</v>
      </c>
      <c r="H25" s="50">
        <v>18</v>
      </c>
      <c r="I25" s="50">
        <v>116</v>
      </c>
      <c r="J25" s="50">
        <v>109.6</v>
      </c>
      <c r="K25" s="50">
        <v>78.8</v>
      </c>
      <c r="L25" s="50">
        <v>67.099999999999994</v>
      </c>
      <c r="M25" s="50">
        <v>13.8</v>
      </c>
      <c r="N25" s="55">
        <v>86.7</v>
      </c>
    </row>
    <row r="26" spans="1:14" x14ac:dyDescent="0.3">
      <c r="A26">
        <v>1961</v>
      </c>
      <c r="B26" t="s">
        <v>21</v>
      </c>
      <c r="C26" s="54">
        <v>193.2</v>
      </c>
      <c r="D26" s="50">
        <v>229.4</v>
      </c>
      <c r="E26" s="50">
        <v>97.1</v>
      </c>
      <c r="F26" s="50">
        <v>132.5</v>
      </c>
      <c r="G26" s="50">
        <v>119.3</v>
      </c>
      <c r="H26" s="50">
        <v>161.30000000000001</v>
      </c>
      <c r="I26" s="50">
        <v>59</v>
      </c>
      <c r="J26" s="50">
        <v>103.6</v>
      </c>
      <c r="K26" s="56">
        <v>18.100000000000001</v>
      </c>
      <c r="L26" s="50">
        <v>14</v>
      </c>
      <c r="M26" s="56">
        <v>10.199999999999999</v>
      </c>
      <c r="N26" s="55">
        <v>51.1</v>
      </c>
    </row>
    <row r="27" spans="1:14" x14ac:dyDescent="0.3">
      <c r="A27">
        <v>1962</v>
      </c>
      <c r="B27" t="s">
        <v>22</v>
      </c>
      <c r="C27" s="54">
        <v>82.4</v>
      </c>
      <c r="D27" s="50">
        <v>221.4</v>
      </c>
      <c r="E27" s="50">
        <v>134</v>
      </c>
      <c r="F27" s="50">
        <v>107.4</v>
      </c>
      <c r="G27" s="50">
        <v>159.69999999999999</v>
      </c>
      <c r="H27" s="50">
        <v>145.4</v>
      </c>
      <c r="I27" s="50">
        <v>76.5</v>
      </c>
      <c r="J27" s="50">
        <v>50.5</v>
      </c>
      <c r="K27" s="50">
        <v>98.7</v>
      </c>
      <c r="L27" s="50">
        <v>60.2</v>
      </c>
      <c r="M27" s="50">
        <v>81.900000000000006</v>
      </c>
      <c r="N27" s="55">
        <v>153.69999999999999</v>
      </c>
    </row>
    <row r="28" spans="1:14" x14ac:dyDescent="0.3">
      <c r="A28">
        <v>1963</v>
      </c>
      <c r="B28" t="s">
        <v>23</v>
      </c>
      <c r="C28" s="54">
        <v>31.7</v>
      </c>
      <c r="D28" s="50">
        <v>146.9</v>
      </c>
      <c r="E28" s="50">
        <v>62.8</v>
      </c>
      <c r="F28" s="50">
        <v>17.600000000000001</v>
      </c>
      <c r="G28" s="50">
        <v>88.3</v>
      </c>
      <c r="H28" s="50">
        <v>149.1</v>
      </c>
      <c r="I28" s="50">
        <v>171.4</v>
      </c>
      <c r="J28" s="50">
        <v>71.900000000000006</v>
      </c>
      <c r="K28" s="50">
        <v>50.8</v>
      </c>
      <c r="L28" s="50">
        <v>30.6</v>
      </c>
      <c r="M28" s="50">
        <v>49.6</v>
      </c>
      <c r="N28" s="55">
        <v>53.5</v>
      </c>
    </row>
    <row r="29" spans="1:14" x14ac:dyDescent="0.3">
      <c r="A29">
        <v>1964</v>
      </c>
      <c r="B29" t="s">
        <v>24</v>
      </c>
      <c r="C29" s="54">
        <v>165.3</v>
      </c>
      <c r="D29" s="50">
        <v>93.5</v>
      </c>
      <c r="E29" s="50">
        <v>156.19999999999999</v>
      </c>
      <c r="F29" s="50">
        <v>134.80000000000001</v>
      </c>
      <c r="G29" s="50">
        <v>53.2</v>
      </c>
      <c r="H29" s="50">
        <v>138.80000000000001</v>
      </c>
      <c r="I29" s="50">
        <v>88.4</v>
      </c>
      <c r="J29" s="50">
        <v>67.400000000000006</v>
      </c>
      <c r="K29" s="50">
        <v>25.7</v>
      </c>
      <c r="L29" s="50">
        <v>30.2</v>
      </c>
      <c r="M29" s="50">
        <v>53.4</v>
      </c>
      <c r="N29" s="55">
        <v>96.7</v>
      </c>
    </row>
    <row r="30" spans="1:14" x14ac:dyDescent="0.3">
      <c r="A30">
        <v>1965</v>
      </c>
      <c r="B30" t="s">
        <v>25</v>
      </c>
      <c r="C30" s="54">
        <v>84.9</v>
      </c>
      <c r="D30" s="50">
        <v>157.80000000000001</v>
      </c>
      <c r="E30" s="50">
        <v>175.5</v>
      </c>
      <c r="F30" s="50">
        <v>126.2</v>
      </c>
      <c r="G30" s="50">
        <v>203.5</v>
      </c>
      <c r="H30" s="50">
        <v>49.3</v>
      </c>
      <c r="I30" s="50">
        <v>92.1</v>
      </c>
      <c r="J30" s="50">
        <v>72.3</v>
      </c>
      <c r="K30" s="50">
        <v>138.4</v>
      </c>
      <c r="L30" s="50">
        <v>28.1</v>
      </c>
      <c r="M30" s="50">
        <v>25.6</v>
      </c>
      <c r="N30" s="55">
        <v>38.200000000000003</v>
      </c>
    </row>
    <row r="31" spans="1:14" x14ac:dyDescent="0.3">
      <c r="A31">
        <v>1966</v>
      </c>
      <c r="B31" t="s">
        <v>26</v>
      </c>
      <c r="C31" s="54">
        <v>238.1</v>
      </c>
      <c r="D31" s="50">
        <v>252</v>
      </c>
      <c r="E31" s="50">
        <v>89</v>
      </c>
      <c r="F31" s="50">
        <v>99</v>
      </c>
      <c r="G31" s="50">
        <v>52.7</v>
      </c>
      <c r="H31" s="50">
        <v>84</v>
      </c>
      <c r="I31" s="50">
        <v>66.3</v>
      </c>
      <c r="J31" s="50">
        <v>102.1</v>
      </c>
      <c r="K31" s="50">
        <v>35.700000000000003</v>
      </c>
      <c r="L31" s="50">
        <v>14.3</v>
      </c>
      <c r="M31" s="50">
        <v>42.3</v>
      </c>
      <c r="N31" s="55">
        <v>49.9</v>
      </c>
    </row>
    <row r="32" spans="1:14" x14ac:dyDescent="0.3">
      <c r="A32">
        <v>1967</v>
      </c>
      <c r="B32" t="s">
        <v>27</v>
      </c>
      <c r="C32" s="54">
        <v>67.3</v>
      </c>
      <c r="D32" s="50">
        <v>220</v>
      </c>
      <c r="E32" s="50">
        <v>233.3</v>
      </c>
      <c r="F32" s="50">
        <v>136.69999999999999</v>
      </c>
      <c r="G32" s="50">
        <v>93.1</v>
      </c>
      <c r="H32" s="50">
        <v>77.7</v>
      </c>
      <c r="I32" s="50">
        <v>132.69999999999999</v>
      </c>
      <c r="J32" s="50">
        <v>109.6</v>
      </c>
      <c r="K32" s="50">
        <v>25.6</v>
      </c>
      <c r="L32" s="50">
        <v>17</v>
      </c>
      <c r="M32" s="50">
        <v>106.2</v>
      </c>
      <c r="N32" s="55">
        <v>112.5</v>
      </c>
    </row>
    <row r="33" spans="1:14" x14ac:dyDescent="0.3">
      <c r="A33">
        <v>1968</v>
      </c>
      <c r="B33" t="s">
        <v>28</v>
      </c>
      <c r="C33" s="54">
        <v>69.2</v>
      </c>
      <c r="D33" s="50">
        <v>88.8</v>
      </c>
      <c r="E33" s="50">
        <v>221.4</v>
      </c>
      <c r="F33" s="50">
        <v>88.7</v>
      </c>
      <c r="G33" s="50">
        <v>125.1</v>
      </c>
      <c r="H33" s="50">
        <v>154.69999999999999</v>
      </c>
      <c r="I33" s="50">
        <v>108.7</v>
      </c>
      <c r="J33" s="50">
        <v>111.9</v>
      </c>
      <c r="K33" s="50">
        <v>55.6</v>
      </c>
      <c r="L33" s="50">
        <v>24.6</v>
      </c>
      <c r="M33" s="50">
        <v>13</v>
      </c>
      <c r="N33" s="55">
        <v>212.2</v>
      </c>
    </row>
    <row r="34" spans="1:14" x14ac:dyDescent="0.3">
      <c r="A34">
        <v>1969</v>
      </c>
      <c r="B34" t="s">
        <v>29</v>
      </c>
      <c r="C34" s="54">
        <v>22.4</v>
      </c>
      <c r="D34" s="50">
        <v>111.7</v>
      </c>
      <c r="E34" s="50">
        <v>207.1</v>
      </c>
      <c r="F34" s="50">
        <v>125.2</v>
      </c>
      <c r="G34" s="50">
        <v>115.6</v>
      </c>
      <c r="H34" s="50">
        <v>98.3</v>
      </c>
      <c r="I34" s="50">
        <v>112.4</v>
      </c>
      <c r="J34" s="50">
        <v>70.900000000000006</v>
      </c>
      <c r="K34" s="50">
        <v>79.099999999999994</v>
      </c>
      <c r="L34" s="50">
        <v>31.2</v>
      </c>
      <c r="M34" s="50">
        <v>54.5</v>
      </c>
      <c r="N34" s="55">
        <v>23.4</v>
      </c>
    </row>
    <row r="35" spans="1:14" x14ac:dyDescent="0.3">
      <c r="A35">
        <v>1970</v>
      </c>
      <c r="B35" t="s">
        <v>30</v>
      </c>
      <c r="C35" s="54">
        <v>103.4</v>
      </c>
      <c r="D35" s="50">
        <v>133.30000000000001</v>
      </c>
      <c r="E35" s="50">
        <v>104.4</v>
      </c>
      <c r="F35" s="50">
        <v>167.7</v>
      </c>
      <c r="G35" s="50">
        <v>50.9</v>
      </c>
      <c r="H35" s="50">
        <v>156.1</v>
      </c>
      <c r="I35" s="50">
        <v>140.69999999999999</v>
      </c>
      <c r="J35" s="50">
        <v>198.3</v>
      </c>
      <c r="K35" s="50">
        <v>83</v>
      </c>
      <c r="L35" s="50">
        <v>80.8</v>
      </c>
      <c r="M35" s="50">
        <v>27.3</v>
      </c>
      <c r="N35" s="55">
        <v>45.6</v>
      </c>
    </row>
    <row r="36" spans="1:14" x14ac:dyDescent="0.3">
      <c r="A36">
        <v>1971</v>
      </c>
      <c r="B36" t="s">
        <v>31</v>
      </c>
      <c r="C36" s="54">
        <v>21.8</v>
      </c>
      <c r="D36" s="50">
        <v>322.3</v>
      </c>
      <c r="E36" s="50">
        <v>128</v>
      </c>
      <c r="F36" s="50">
        <v>168.5</v>
      </c>
      <c r="G36" s="50">
        <v>192.7</v>
      </c>
      <c r="H36" s="50">
        <v>106.8</v>
      </c>
      <c r="I36" s="50">
        <v>105.5</v>
      </c>
      <c r="J36" s="50">
        <v>194.2</v>
      </c>
      <c r="K36" s="50">
        <v>83.6</v>
      </c>
      <c r="L36" s="50">
        <v>19.399999999999999</v>
      </c>
      <c r="M36" s="50">
        <v>49.5</v>
      </c>
      <c r="N36" s="55">
        <v>49.9</v>
      </c>
    </row>
    <row r="37" spans="1:14" x14ac:dyDescent="0.3">
      <c r="A37">
        <v>1972</v>
      </c>
      <c r="B37" t="s">
        <v>32</v>
      </c>
      <c r="C37" s="54">
        <v>110.4</v>
      </c>
      <c r="D37" s="50">
        <v>79.7</v>
      </c>
      <c r="E37" s="50">
        <v>99.7</v>
      </c>
      <c r="F37" s="50">
        <v>148.69999999999999</v>
      </c>
      <c r="G37" s="50">
        <v>188.3</v>
      </c>
      <c r="H37" s="50">
        <v>68.599999999999994</v>
      </c>
      <c r="I37" s="50">
        <v>92.3</v>
      </c>
      <c r="J37" s="50">
        <v>139.69999999999999</v>
      </c>
      <c r="K37" s="50">
        <v>51.6</v>
      </c>
      <c r="L37" s="50">
        <v>47.5</v>
      </c>
      <c r="M37" s="50">
        <v>36</v>
      </c>
      <c r="N37" s="55">
        <v>122</v>
      </c>
    </row>
    <row r="38" spans="1:14" x14ac:dyDescent="0.3">
      <c r="A38">
        <v>1973</v>
      </c>
      <c r="B38" t="s">
        <v>33</v>
      </c>
      <c r="C38" s="54">
        <v>138</v>
      </c>
      <c r="D38" s="50">
        <v>44.9</v>
      </c>
      <c r="E38" s="50">
        <v>147.9</v>
      </c>
      <c r="F38" s="50">
        <v>106.8</v>
      </c>
      <c r="G38" s="50">
        <v>203.8</v>
      </c>
      <c r="H38" s="50">
        <v>155.19999999999999</v>
      </c>
      <c r="I38" s="50">
        <v>84.6</v>
      </c>
      <c r="J38" s="50">
        <v>64.599999999999994</v>
      </c>
      <c r="K38" s="50">
        <v>43.1</v>
      </c>
      <c r="L38" s="50">
        <v>19.5</v>
      </c>
      <c r="M38" s="50">
        <v>26.9</v>
      </c>
      <c r="N38" s="55">
        <v>45.3</v>
      </c>
    </row>
    <row r="39" spans="1:14" x14ac:dyDescent="0.3">
      <c r="A39">
        <v>1974</v>
      </c>
      <c r="B39" t="s">
        <v>34</v>
      </c>
      <c r="C39" s="54">
        <v>236</v>
      </c>
      <c r="D39" s="50">
        <v>101.5</v>
      </c>
      <c r="E39" s="50">
        <v>28.9</v>
      </c>
      <c r="F39" s="50">
        <v>93.9</v>
      </c>
      <c r="G39" s="50">
        <v>31.1</v>
      </c>
      <c r="H39" s="50">
        <v>131.9</v>
      </c>
      <c r="I39" s="50">
        <v>107.5</v>
      </c>
      <c r="J39" s="50">
        <v>179</v>
      </c>
      <c r="K39" s="50">
        <v>68.2</v>
      </c>
      <c r="L39" s="50">
        <v>21.9</v>
      </c>
      <c r="M39" s="50">
        <v>54</v>
      </c>
      <c r="N39" s="55">
        <v>165.8</v>
      </c>
    </row>
    <row r="40" spans="1:14" x14ac:dyDescent="0.3">
      <c r="A40">
        <v>1975</v>
      </c>
      <c r="B40" t="s">
        <v>35</v>
      </c>
      <c r="C40" s="54">
        <v>132.9</v>
      </c>
      <c r="D40" s="50">
        <v>216</v>
      </c>
      <c r="E40" s="50">
        <v>194.1</v>
      </c>
      <c r="F40" s="50">
        <v>85.8</v>
      </c>
      <c r="G40" s="50">
        <v>51.9</v>
      </c>
      <c r="H40" s="50">
        <v>79.099999999999994</v>
      </c>
      <c r="I40" s="50">
        <v>126.6</v>
      </c>
      <c r="J40" s="56">
        <v>22.3</v>
      </c>
      <c r="K40" s="50">
        <v>20.5</v>
      </c>
      <c r="L40" s="50">
        <v>88.2</v>
      </c>
      <c r="M40" s="50">
        <v>88.5</v>
      </c>
      <c r="N40" s="55">
        <v>80.599999999999994</v>
      </c>
    </row>
    <row r="41" spans="1:14" x14ac:dyDescent="0.3">
      <c r="A41">
        <v>1976</v>
      </c>
      <c r="B41" t="s">
        <v>36</v>
      </c>
      <c r="C41" s="54">
        <v>137.4</v>
      </c>
      <c r="D41" s="50">
        <v>159.80000000000001</v>
      </c>
      <c r="E41" s="50">
        <v>127.2</v>
      </c>
      <c r="F41" s="50">
        <v>89.4</v>
      </c>
      <c r="G41" s="50">
        <v>81</v>
      </c>
      <c r="H41" s="50">
        <v>93.2</v>
      </c>
      <c r="I41" s="50">
        <v>81.8</v>
      </c>
      <c r="J41" s="50">
        <v>216.2</v>
      </c>
      <c r="K41" s="50">
        <v>156.30000000000001</v>
      </c>
      <c r="L41" s="50">
        <v>179.7</v>
      </c>
      <c r="M41" s="50">
        <v>88.7</v>
      </c>
      <c r="N41" s="55">
        <v>29.6</v>
      </c>
    </row>
    <row r="42" spans="1:14" x14ac:dyDescent="0.3">
      <c r="A42">
        <v>1977</v>
      </c>
      <c r="B42" t="s">
        <v>37</v>
      </c>
      <c r="C42" s="54">
        <v>83.3</v>
      </c>
      <c r="D42" s="50">
        <v>61.5</v>
      </c>
      <c r="E42" s="50">
        <v>141.6</v>
      </c>
      <c r="F42" s="50">
        <v>288</v>
      </c>
      <c r="G42" s="50">
        <v>120.3</v>
      </c>
      <c r="H42" s="50">
        <v>82.5</v>
      </c>
      <c r="I42" s="50">
        <v>194.1</v>
      </c>
      <c r="J42" s="50">
        <v>152.4</v>
      </c>
      <c r="K42" s="50">
        <v>128.1</v>
      </c>
      <c r="L42" s="50">
        <v>38.1</v>
      </c>
      <c r="M42" s="50">
        <v>16</v>
      </c>
      <c r="N42" s="55">
        <v>43</v>
      </c>
    </row>
    <row r="43" spans="1:14" x14ac:dyDescent="0.3">
      <c r="A43">
        <v>1978</v>
      </c>
      <c r="B43" t="s">
        <v>38</v>
      </c>
      <c r="C43" s="54">
        <v>62</v>
      </c>
      <c r="D43" s="50">
        <v>119.7</v>
      </c>
      <c r="E43" s="50">
        <v>225.5</v>
      </c>
      <c r="F43" s="50">
        <v>203.2</v>
      </c>
      <c r="G43" s="50">
        <v>220.2</v>
      </c>
      <c r="H43" s="50">
        <v>188.7</v>
      </c>
      <c r="I43" s="50">
        <v>105.2</v>
      </c>
      <c r="J43" s="50">
        <v>94.5</v>
      </c>
      <c r="K43" s="50">
        <v>33.4</v>
      </c>
      <c r="L43" s="50">
        <v>69.2</v>
      </c>
      <c r="M43" s="50">
        <v>33.299999999999997</v>
      </c>
      <c r="N43" s="55">
        <v>72.400000000000006</v>
      </c>
    </row>
    <row r="44" spans="1:14" x14ac:dyDescent="0.3">
      <c r="A44">
        <v>1979</v>
      </c>
      <c r="B44" t="s">
        <v>39</v>
      </c>
      <c r="C44" s="54">
        <v>220.5</v>
      </c>
      <c r="D44" s="50">
        <v>208</v>
      </c>
      <c r="E44" s="50">
        <v>164.8</v>
      </c>
      <c r="F44" s="50">
        <v>141.19999999999999</v>
      </c>
      <c r="G44" s="50">
        <v>49.6</v>
      </c>
      <c r="H44" s="50">
        <v>112.8</v>
      </c>
      <c r="I44" s="50">
        <v>121.4</v>
      </c>
      <c r="J44" s="50">
        <v>130.1</v>
      </c>
      <c r="K44" s="50">
        <v>45.8</v>
      </c>
      <c r="L44" s="50">
        <v>47</v>
      </c>
      <c r="M44" s="50">
        <v>27.8</v>
      </c>
      <c r="N44" s="55">
        <v>13.4</v>
      </c>
    </row>
    <row r="45" spans="1:14" x14ac:dyDescent="0.3">
      <c r="A45">
        <v>1980</v>
      </c>
      <c r="B45" t="s">
        <v>40</v>
      </c>
      <c r="C45" s="54">
        <v>163.4</v>
      </c>
      <c r="D45" s="50">
        <v>158.4</v>
      </c>
      <c r="E45" s="50">
        <v>187.2</v>
      </c>
      <c r="F45" s="50">
        <v>129.6</v>
      </c>
      <c r="G45" s="50">
        <v>82.2</v>
      </c>
      <c r="H45" s="50">
        <v>81.5</v>
      </c>
      <c r="I45" s="50">
        <v>118.3</v>
      </c>
      <c r="J45" s="50">
        <v>89.1</v>
      </c>
      <c r="K45" s="50">
        <v>38.5</v>
      </c>
      <c r="L45" s="50">
        <v>30.7</v>
      </c>
      <c r="M45" s="50">
        <v>19.600000000000001</v>
      </c>
      <c r="N45" s="55">
        <v>68.900000000000006</v>
      </c>
    </row>
    <row r="46" spans="1:14" x14ac:dyDescent="0.3">
      <c r="A46">
        <v>1981</v>
      </c>
      <c r="B46" t="s">
        <v>41</v>
      </c>
      <c r="C46" s="54">
        <v>142.9</v>
      </c>
      <c r="D46" s="56">
        <v>11.2</v>
      </c>
      <c r="E46" s="50">
        <v>232.7</v>
      </c>
      <c r="F46" s="50">
        <v>50.4</v>
      </c>
      <c r="G46" s="50">
        <v>104.4</v>
      </c>
      <c r="H46" s="50">
        <v>73.599999999999994</v>
      </c>
      <c r="I46" s="56">
        <v>13.4</v>
      </c>
      <c r="J46" s="50">
        <v>84.9</v>
      </c>
      <c r="K46" s="50">
        <v>51.4</v>
      </c>
      <c r="L46" s="50">
        <v>45</v>
      </c>
      <c r="M46" s="50">
        <v>28</v>
      </c>
      <c r="N46" s="55">
        <v>50.3</v>
      </c>
    </row>
    <row r="47" spans="1:14" x14ac:dyDescent="0.3">
      <c r="A47">
        <v>1982</v>
      </c>
      <c r="B47" t="s">
        <v>42</v>
      </c>
      <c r="C47" s="54">
        <v>176.4</v>
      </c>
      <c r="D47" s="50">
        <v>177.3</v>
      </c>
      <c r="E47" s="50">
        <v>248.5</v>
      </c>
      <c r="F47" s="50">
        <v>28.1</v>
      </c>
      <c r="G47" s="50">
        <v>171.8</v>
      </c>
      <c r="H47" s="50">
        <v>130.19999999999999</v>
      </c>
      <c r="I47" s="50">
        <v>164.5</v>
      </c>
      <c r="J47" s="50">
        <v>80.400000000000006</v>
      </c>
      <c r="K47" s="50">
        <v>46</v>
      </c>
      <c r="L47" s="50">
        <v>108.7</v>
      </c>
      <c r="M47" s="50">
        <v>144.5</v>
      </c>
      <c r="N47" s="55">
        <v>18.899999999999999</v>
      </c>
    </row>
    <row r="48" spans="1:14" x14ac:dyDescent="0.3">
      <c r="A48">
        <v>1983</v>
      </c>
      <c r="B48" t="s">
        <v>43</v>
      </c>
      <c r="C48" s="54">
        <v>48</v>
      </c>
      <c r="D48" s="50">
        <v>56.3</v>
      </c>
      <c r="E48" s="50">
        <v>111</v>
      </c>
      <c r="F48" s="50">
        <v>205.4</v>
      </c>
      <c r="G48" s="50">
        <v>170.7</v>
      </c>
      <c r="H48" s="50">
        <v>83.5</v>
      </c>
      <c r="I48" s="50">
        <v>64.8</v>
      </c>
      <c r="J48" s="50">
        <v>261.39999999999998</v>
      </c>
      <c r="K48" s="50">
        <v>73.400000000000006</v>
      </c>
      <c r="L48" s="50">
        <v>27.4</v>
      </c>
      <c r="M48" s="50">
        <v>37.4</v>
      </c>
      <c r="N48" s="55">
        <v>77</v>
      </c>
    </row>
    <row r="49" spans="1:14" x14ac:dyDescent="0.3">
      <c r="A49">
        <v>1984</v>
      </c>
      <c r="B49" t="s">
        <v>44</v>
      </c>
      <c r="C49" s="54">
        <v>160.30000000000001</v>
      </c>
      <c r="D49" s="50">
        <v>177.2</v>
      </c>
      <c r="E49" s="50">
        <v>108.4</v>
      </c>
      <c r="F49" s="50">
        <v>116.8</v>
      </c>
      <c r="G49" s="50">
        <v>94.2</v>
      </c>
      <c r="H49" s="50">
        <v>158.69999999999999</v>
      </c>
      <c r="I49" s="50">
        <v>94</v>
      </c>
      <c r="J49" s="50">
        <v>128.69999999999999</v>
      </c>
      <c r="K49" s="50">
        <v>34.299999999999997</v>
      </c>
      <c r="L49" s="50">
        <v>43.2</v>
      </c>
      <c r="M49" s="50">
        <v>20.6</v>
      </c>
      <c r="N49" s="57">
        <v>7</v>
      </c>
    </row>
    <row r="50" spans="1:14" x14ac:dyDescent="0.3">
      <c r="A50">
        <v>1985</v>
      </c>
      <c r="B50" t="s">
        <v>45</v>
      </c>
      <c r="C50" s="58">
        <v>14.7</v>
      </c>
      <c r="D50" s="50">
        <v>113.2</v>
      </c>
      <c r="E50" s="50">
        <v>111.8</v>
      </c>
      <c r="F50" s="50">
        <v>204.9</v>
      </c>
      <c r="G50" s="50">
        <v>169.3</v>
      </c>
      <c r="H50" s="50">
        <v>71.7</v>
      </c>
      <c r="I50" s="50">
        <v>110.1</v>
      </c>
      <c r="J50" s="50">
        <v>42</v>
      </c>
      <c r="K50" s="50">
        <v>28.2</v>
      </c>
      <c r="L50" s="50">
        <v>15.9</v>
      </c>
      <c r="M50" s="50">
        <v>43.1</v>
      </c>
      <c r="N50" s="55">
        <v>149.80000000000001</v>
      </c>
    </row>
    <row r="51" spans="1:14" x14ac:dyDescent="0.3">
      <c r="A51">
        <v>1986</v>
      </c>
      <c r="B51" t="s">
        <v>46</v>
      </c>
      <c r="C51" s="54">
        <v>94.3</v>
      </c>
      <c r="D51" s="50">
        <v>53.5</v>
      </c>
      <c r="E51" s="50">
        <v>93.7</v>
      </c>
      <c r="F51" s="50">
        <v>97.9</v>
      </c>
      <c r="G51" s="50">
        <v>126.3</v>
      </c>
      <c r="H51" s="50">
        <v>87.2</v>
      </c>
      <c r="I51" s="50">
        <v>58.7</v>
      </c>
      <c r="J51" s="50">
        <v>27.9</v>
      </c>
      <c r="K51" s="50">
        <v>80.7</v>
      </c>
      <c r="L51" s="50">
        <v>54.3</v>
      </c>
      <c r="M51" s="50">
        <v>49.8</v>
      </c>
      <c r="N51" s="55">
        <v>83.3</v>
      </c>
    </row>
    <row r="52" spans="1:14" x14ac:dyDescent="0.3">
      <c r="A52">
        <v>1987</v>
      </c>
      <c r="B52" t="s">
        <v>47</v>
      </c>
      <c r="C52" s="54">
        <v>184.2</v>
      </c>
      <c r="D52" s="50">
        <v>194.3</v>
      </c>
      <c r="E52" s="50">
        <v>51.7</v>
      </c>
      <c r="F52" s="50">
        <v>121.2</v>
      </c>
      <c r="G52" s="50">
        <v>118.1</v>
      </c>
      <c r="H52" s="50">
        <v>101.9</v>
      </c>
      <c r="I52" s="50">
        <v>202</v>
      </c>
      <c r="J52" s="50">
        <v>106.7</v>
      </c>
      <c r="K52" s="50">
        <v>115.9</v>
      </c>
      <c r="L52" s="50">
        <v>66.2</v>
      </c>
      <c r="M52" s="50">
        <v>25.5</v>
      </c>
      <c r="N52" s="55">
        <v>30.4</v>
      </c>
    </row>
    <row r="53" spans="1:14" x14ac:dyDescent="0.3">
      <c r="A53">
        <v>1988</v>
      </c>
      <c r="B53" t="s">
        <v>48</v>
      </c>
      <c r="C53" s="54">
        <v>51.6</v>
      </c>
      <c r="D53" s="50">
        <v>31.7</v>
      </c>
      <c r="E53" s="50">
        <v>53.6</v>
      </c>
      <c r="F53" s="50">
        <v>56.1</v>
      </c>
      <c r="G53" s="50">
        <v>111.9</v>
      </c>
      <c r="H53" s="50">
        <v>77.2</v>
      </c>
      <c r="I53" s="50">
        <v>223.2</v>
      </c>
      <c r="J53" s="50">
        <v>113.5</v>
      </c>
      <c r="K53" s="50">
        <v>39</v>
      </c>
      <c r="L53" s="50">
        <v>41.3</v>
      </c>
      <c r="M53" s="50">
        <v>47.3</v>
      </c>
      <c r="N53" s="55">
        <v>22.6</v>
      </c>
    </row>
    <row r="54" spans="1:14" x14ac:dyDescent="0.3">
      <c r="A54">
        <v>1989</v>
      </c>
      <c r="B54" t="s">
        <v>49</v>
      </c>
      <c r="C54" s="54">
        <v>35.6</v>
      </c>
      <c r="D54" s="50">
        <v>126.3</v>
      </c>
      <c r="E54" s="50">
        <v>117.8</v>
      </c>
      <c r="F54" s="50">
        <v>62.3</v>
      </c>
      <c r="G54" s="50">
        <v>25.9</v>
      </c>
      <c r="H54" s="50">
        <v>43.3</v>
      </c>
      <c r="I54" s="50">
        <v>190.8</v>
      </c>
      <c r="J54" s="50">
        <v>76.8</v>
      </c>
      <c r="K54" s="50">
        <v>59.6</v>
      </c>
      <c r="L54" s="50">
        <v>29.8</v>
      </c>
      <c r="M54" s="50">
        <v>30.6</v>
      </c>
      <c r="N54" s="55">
        <v>29.3</v>
      </c>
    </row>
    <row r="55" spans="1:14" x14ac:dyDescent="0.3">
      <c r="A55">
        <v>1990</v>
      </c>
      <c r="B55" t="s">
        <v>50</v>
      </c>
      <c r="C55" s="54">
        <v>146.80000000000001</v>
      </c>
      <c r="D55" s="50">
        <v>176.6</v>
      </c>
      <c r="E55" s="50">
        <v>183.1</v>
      </c>
      <c r="F55" s="50">
        <v>84.4</v>
      </c>
      <c r="G55" s="50">
        <v>108.7</v>
      </c>
      <c r="H55" s="50">
        <v>177.2</v>
      </c>
      <c r="I55" s="50">
        <v>103.5</v>
      </c>
      <c r="J55" s="50">
        <v>151</v>
      </c>
      <c r="K55" s="50">
        <v>33.6</v>
      </c>
      <c r="L55" s="50">
        <v>29.9</v>
      </c>
      <c r="M55" s="50">
        <v>23</v>
      </c>
      <c r="N55" s="55">
        <v>148.19999999999999</v>
      </c>
    </row>
    <row r="56" spans="1:14" x14ac:dyDescent="0.3">
      <c r="A56">
        <v>1991</v>
      </c>
      <c r="B56" t="s">
        <v>51</v>
      </c>
      <c r="C56" s="54">
        <v>126</v>
      </c>
      <c r="D56" s="50">
        <v>189.8</v>
      </c>
      <c r="E56" s="50">
        <v>10.1</v>
      </c>
      <c r="F56" s="50">
        <v>49.9</v>
      </c>
      <c r="G56" s="50">
        <v>17.2</v>
      </c>
      <c r="H56" s="50">
        <v>171.2</v>
      </c>
      <c r="I56" s="50">
        <v>127.8</v>
      </c>
      <c r="J56" s="50">
        <v>90.2</v>
      </c>
      <c r="K56" s="50">
        <v>145.80000000000001</v>
      </c>
      <c r="L56" s="50">
        <v>29.5</v>
      </c>
      <c r="M56" s="50">
        <v>141.4</v>
      </c>
      <c r="N56" s="55">
        <v>47.2</v>
      </c>
    </row>
    <row r="57" spans="1:14" x14ac:dyDescent="0.3">
      <c r="A57">
        <v>1992</v>
      </c>
      <c r="B57" t="s">
        <v>52</v>
      </c>
      <c r="C57" s="54">
        <v>336.6</v>
      </c>
      <c r="D57" s="50">
        <v>61.6</v>
      </c>
      <c r="E57" s="50">
        <v>172</v>
      </c>
      <c r="F57" s="50">
        <v>25.5</v>
      </c>
      <c r="G57" s="50">
        <v>99.9</v>
      </c>
      <c r="H57" s="50">
        <v>67.2</v>
      </c>
      <c r="I57" s="50">
        <v>140.80000000000001</v>
      </c>
      <c r="J57" s="50">
        <v>119.3</v>
      </c>
      <c r="K57" s="50">
        <v>129.9</v>
      </c>
      <c r="L57" s="50">
        <v>35.200000000000003</v>
      </c>
      <c r="M57" s="50">
        <v>90.7</v>
      </c>
      <c r="N57" s="55">
        <v>91.6</v>
      </c>
    </row>
    <row r="58" spans="1:14" x14ac:dyDescent="0.3">
      <c r="A58">
        <v>1993</v>
      </c>
      <c r="B58" t="s">
        <v>53</v>
      </c>
      <c r="C58" s="54">
        <v>167.5</v>
      </c>
      <c r="D58" s="50">
        <v>92.6</v>
      </c>
      <c r="E58" s="50">
        <v>201.1</v>
      </c>
      <c r="F58" s="50">
        <v>185.3</v>
      </c>
      <c r="G58" s="50">
        <v>66.2</v>
      </c>
      <c r="H58" s="50">
        <v>29.3</v>
      </c>
      <c r="I58" s="50">
        <v>84</v>
      </c>
      <c r="J58" s="50">
        <v>85.3</v>
      </c>
      <c r="K58" s="50">
        <v>38.4</v>
      </c>
      <c r="L58" s="50">
        <v>33.799999999999997</v>
      </c>
      <c r="M58" s="50">
        <v>32.4</v>
      </c>
      <c r="N58" s="55">
        <v>148.19999999999999</v>
      </c>
    </row>
    <row r="59" spans="1:14" x14ac:dyDescent="0.3">
      <c r="A59">
        <v>1994</v>
      </c>
      <c r="B59" t="s">
        <v>54</v>
      </c>
      <c r="C59" s="54">
        <v>71</v>
      </c>
      <c r="D59" s="50">
        <v>56.3</v>
      </c>
      <c r="E59" s="50">
        <v>185</v>
      </c>
      <c r="F59" s="50">
        <v>153.6</v>
      </c>
      <c r="G59" s="50">
        <v>148.30000000000001</v>
      </c>
      <c r="H59" s="50">
        <v>98.9</v>
      </c>
      <c r="I59" s="50">
        <v>49.2</v>
      </c>
      <c r="J59" s="50">
        <v>70.3</v>
      </c>
      <c r="K59" s="50">
        <v>39.799999999999997</v>
      </c>
      <c r="L59" s="50">
        <v>62.9</v>
      </c>
      <c r="M59" s="50">
        <v>20.100000000000001</v>
      </c>
      <c r="N59" s="55">
        <v>122.7</v>
      </c>
    </row>
    <row r="60" spans="1:14" x14ac:dyDescent="0.3">
      <c r="A60">
        <v>1995</v>
      </c>
      <c r="B60" t="s">
        <v>55</v>
      </c>
      <c r="C60" s="54">
        <v>39</v>
      </c>
      <c r="D60" s="50">
        <v>152.4</v>
      </c>
      <c r="E60" s="50">
        <v>208.9</v>
      </c>
      <c r="F60" s="50">
        <v>122.6</v>
      </c>
      <c r="G60" s="50">
        <v>181</v>
      </c>
      <c r="H60" s="50">
        <v>77.400000000000006</v>
      </c>
      <c r="I60" s="50">
        <v>66.599999999999994</v>
      </c>
      <c r="J60" s="50">
        <v>105.3</v>
      </c>
      <c r="K60" s="50">
        <v>34.200000000000003</v>
      </c>
      <c r="L60" s="50">
        <v>113.9</v>
      </c>
      <c r="M60" s="50">
        <v>62.5</v>
      </c>
      <c r="N60" s="55">
        <v>72</v>
      </c>
    </row>
    <row r="61" spans="1:14" x14ac:dyDescent="0.3">
      <c r="A61">
        <v>1996</v>
      </c>
      <c r="B61" t="s">
        <v>56</v>
      </c>
      <c r="C61" s="54">
        <v>69.900000000000006</v>
      </c>
      <c r="D61" s="50">
        <v>262.10000000000002</v>
      </c>
      <c r="E61" s="50">
        <v>263.7</v>
      </c>
      <c r="F61" s="50">
        <v>164.6</v>
      </c>
      <c r="G61" s="50">
        <v>29</v>
      </c>
      <c r="H61" s="50">
        <v>13.7</v>
      </c>
      <c r="I61" s="50">
        <v>22</v>
      </c>
      <c r="J61" s="50">
        <v>151.1</v>
      </c>
      <c r="K61" s="50">
        <v>79.599999999999994</v>
      </c>
      <c r="L61" s="50">
        <v>68.900000000000006</v>
      </c>
      <c r="M61" s="50">
        <v>100.3</v>
      </c>
      <c r="N61" s="55">
        <v>50.7</v>
      </c>
    </row>
    <row r="62" spans="1:14" x14ac:dyDescent="0.3">
      <c r="A62">
        <v>1997</v>
      </c>
      <c r="B62" t="s">
        <v>57</v>
      </c>
      <c r="C62" s="54">
        <v>129.9</v>
      </c>
      <c r="D62" s="50">
        <v>154.1</v>
      </c>
      <c r="E62" s="50">
        <v>114.5</v>
      </c>
      <c r="F62" s="50">
        <v>57</v>
      </c>
      <c r="G62" s="50">
        <v>35.4</v>
      </c>
      <c r="H62" s="50">
        <v>67.599999999999994</v>
      </c>
      <c r="I62" s="50">
        <v>275.2</v>
      </c>
      <c r="J62" s="50">
        <v>110.9</v>
      </c>
      <c r="K62" s="50">
        <v>36.799999999999997</v>
      </c>
      <c r="L62" s="50">
        <v>45.1</v>
      </c>
      <c r="M62" s="50">
        <v>23.7</v>
      </c>
      <c r="N62" s="55">
        <v>82.5</v>
      </c>
    </row>
    <row r="63" spans="1:14" x14ac:dyDescent="0.3">
      <c r="A63">
        <v>1998</v>
      </c>
      <c r="B63" t="s">
        <v>58</v>
      </c>
      <c r="C63" s="54">
        <v>123.4</v>
      </c>
      <c r="D63" s="50">
        <v>121</v>
      </c>
      <c r="E63" s="50">
        <v>74.099999999999994</v>
      </c>
      <c r="F63" s="50">
        <v>94.4</v>
      </c>
      <c r="G63" s="50">
        <v>125.4</v>
      </c>
      <c r="H63" s="50">
        <v>128.1</v>
      </c>
      <c r="I63" s="50">
        <v>113.6</v>
      </c>
      <c r="J63" s="50">
        <v>93.5</v>
      </c>
      <c r="K63" s="50">
        <v>25.4</v>
      </c>
      <c r="L63" s="50">
        <v>20.100000000000001</v>
      </c>
      <c r="M63" s="50">
        <v>24.5</v>
      </c>
      <c r="N63" s="55">
        <v>121.6</v>
      </c>
    </row>
    <row r="64" spans="1:14" x14ac:dyDescent="0.3">
      <c r="A64">
        <v>1999</v>
      </c>
      <c r="B64" t="s">
        <v>59</v>
      </c>
      <c r="C64" s="54">
        <v>102.4</v>
      </c>
      <c r="D64" s="50">
        <v>202.2</v>
      </c>
      <c r="E64" s="50">
        <v>161.6</v>
      </c>
      <c r="F64" s="50">
        <v>72</v>
      </c>
      <c r="G64" s="50">
        <v>56.7</v>
      </c>
      <c r="H64" s="50">
        <v>65.099999999999994</v>
      </c>
      <c r="I64" s="50">
        <v>186.1</v>
      </c>
      <c r="J64" s="50">
        <v>75.2</v>
      </c>
      <c r="K64" s="50">
        <v>26.1</v>
      </c>
      <c r="L64" s="50">
        <v>44.4</v>
      </c>
      <c r="M64" s="50">
        <v>18.899999999999999</v>
      </c>
      <c r="N64" s="55">
        <v>56.1</v>
      </c>
    </row>
    <row r="65" spans="1:14" x14ac:dyDescent="0.3">
      <c r="A65">
        <v>2000</v>
      </c>
      <c r="B65" t="s">
        <v>60</v>
      </c>
      <c r="C65" s="54">
        <v>158</v>
      </c>
      <c r="D65" s="50">
        <v>200.9</v>
      </c>
      <c r="E65" s="50">
        <v>174.7</v>
      </c>
      <c r="F65" s="50">
        <v>213.2</v>
      </c>
      <c r="G65" s="50">
        <v>96.5</v>
      </c>
      <c r="H65" s="50">
        <v>166.9</v>
      </c>
      <c r="I65" s="50">
        <v>73.400000000000006</v>
      </c>
      <c r="J65" s="50">
        <v>71.099999999999994</v>
      </c>
      <c r="K65" s="50">
        <v>40.299999999999997</v>
      </c>
      <c r="L65" s="50">
        <v>55.5</v>
      </c>
      <c r="M65" s="50">
        <v>60.7</v>
      </c>
      <c r="N65" s="55">
        <v>67.099999999999994</v>
      </c>
    </row>
    <row r="66" spans="1:14" x14ac:dyDescent="0.3">
      <c r="A66">
        <v>2001</v>
      </c>
      <c r="B66" t="s">
        <v>61</v>
      </c>
      <c r="C66" s="54">
        <v>68.099999999999994</v>
      </c>
      <c r="D66" s="50">
        <v>129.5</v>
      </c>
      <c r="E66" s="50">
        <v>38.299999999999997</v>
      </c>
      <c r="F66" s="50">
        <v>52.5</v>
      </c>
      <c r="G66" s="50">
        <v>96.7</v>
      </c>
      <c r="H66" s="50">
        <v>57.3</v>
      </c>
      <c r="I66" s="50">
        <v>95.2</v>
      </c>
      <c r="J66" s="50">
        <v>159.30000000000001</v>
      </c>
      <c r="K66" s="50">
        <v>118.8</v>
      </c>
      <c r="L66" s="50">
        <v>23.1</v>
      </c>
      <c r="M66" s="50">
        <v>87.4</v>
      </c>
      <c r="N66" s="55">
        <v>78.3</v>
      </c>
    </row>
    <row r="67" spans="1:14" x14ac:dyDescent="0.3">
      <c r="A67">
        <v>2002</v>
      </c>
      <c r="B67" t="s">
        <v>62</v>
      </c>
      <c r="C67" s="54">
        <v>107.4</v>
      </c>
      <c r="D67" s="50">
        <v>163.80000000000001</v>
      </c>
      <c r="E67" s="50">
        <v>139.5</v>
      </c>
      <c r="F67" s="50">
        <v>221</v>
      </c>
      <c r="G67" s="50">
        <v>68.400000000000006</v>
      </c>
      <c r="H67" s="50">
        <v>40.5</v>
      </c>
      <c r="I67" s="50">
        <v>68.7</v>
      </c>
      <c r="J67" s="50">
        <v>54.2</v>
      </c>
      <c r="K67" s="50">
        <v>73.2</v>
      </c>
      <c r="L67" s="50">
        <v>43.9</v>
      </c>
      <c r="M67" s="50">
        <v>39.6</v>
      </c>
      <c r="N67" s="55">
        <v>35.700000000000003</v>
      </c>
    </row>
    <row r="68" spans="1:14" x14ac:dyDescent="0.3">
      <c r="A68">
        <v>2003</v>
      </c>
      <c r="B68" t="s">
        <v>63</v>
      </c>
      <c r="C68" s="54">
        <v>182.5</v>
      </c>
      <c r="D68" s="50">
        <v>223.9</v>
      </c>
      <c r="E68" s="50">
        <v>174.3</v>
      </c>
      <c r="F68" s="50">
        <v>144.9</v>
      </c>
      <c r="G68" s="50">
        <v>102.6</v>
      </c>
      <c r="H68" s="50">
        <v>94.3</v>
      </c>
      <c r="I68" s="50">
        <v>96.2</v>
      </c>
      <c r="J68" s="50">
        <v>93.4</v>
      </c>
      <c r="K68" s="50">
        <v>40.1</v>
      </c>
      <c r="L68" s="50">
        <v>35.1</v>
      </c>
      <c r="M68" s="50">
        <v>59.7</v>
      </c>
      <c r="N68" s="55">
        <v>73.7</v>
      </c>
    </row>
    <row r="69" spans="1:14" x14ac:dyDescent="0.3">
      <c r="A69">
        <v>2004</v>
      </c>
      <c r="B69" t="s">
        <v>64</v>
      </c>
      <c r="C69" s="54">
        <v>162.9</v>
      </c>
      <c r="D69" s="50">
        <v>113.8</v>
      </c>
      <c r="E69" s="50">
        <v>159.19999999999999</v>
      </c>
      <c r="F69" s="50">
        <v>93</v>
      </c>
      <c r="G69" s="50">
        <v>132.6</v>
      </c>
      <c r="H69" s="50">
        <v>78</v>
      </c>
      <c r="I69" s="50">
        <v>116.5</v>
      </c>
      <c r="J69" s="50">
        <v>97.7</v>
      </c>
      <c r="K69" s="50">
        <v>32</v>
      </c>
      <c r="L69" s="50">
        <v>21.6</v>
      </c>
      <c r="M69" s="50">
        <v>23.3</v>
      </c>
      <c r="N69" s="55">
        <v>73.3</v>
      </c>
    </row>
    <row r="70" spans="1:14" ht="15" thickBot="1" x14ac:dyDescent="0.35">
      <c r="A70">
        <v>2005</v>
      </c>
      <c r="B70" t="s">
        <v>65</v>
      </c>
      <c r="C70" s="59">
        <v>150.30000000000001</v>
      </c>
      <c r="D70" s="60">
        <v>717</v>
      </c>
      <c r="E70" s="60">
        <v>138.5</v>
      </c>
      <c r="F70" s="60">
        <v>80.5</v>
      </c>
      <c r="G70" s="60">
        <v>169</v>
      </c>
      <c r="H70" s="60">
        <v>89.9</v>
      </c>
      <c r="I70" s="60">
        <v>70.599999999999994</v>
      </c>
      <c r="J70" s="60">
        <v>41.3</v>
      </c>
      <c r="K70" s="60">
        <v>41.2</v>
      </c>
      <c r="L70" s="60">
        <v>53.2</v>
      </c>
      <c r="M70" s="60">
        <v>27</v>
      </c>
      <c r="N70" s="61">
        <v>74.7</v>
      </c>
    </row>
    <row r="71" spans="1:14" ht="15" thickTop="1" x14ac:dyDescent="0.3">
      <c r="A71" t="s">
        <v>83</v>
      </c>
      <c r="C71">
        <v>66</v>
      </c>
      <c r="D71">
        <v>66</v>
      </c>
      <c r="E71">
        <v>66</v>
      </c>
      <c r="F71">
        <v>66</v>
      </c>
      <c r="G71">
        <v>66</v>
      </c>
      <c r="H71">
        <v>66</v>
      </c>
      <c r="I71">
        <v>66</v>
      </c>
      <c r="J71">
        <v>66</v>
      </c>
      <c r="K71">
        <v>66</v>
      </c>
      <c r="L71">
        <v>66</v>
      </c>
      <c r="M71">
        <v>66</v>
      </c>
      <c r="N71">
        <v>66</v>
      </c>
    </row>
    <row r="72" spans="1:14" x14ac:dyDescent="0.3">
      <c r="A72" t="s">
        <v>84</v>
      </c>
      <c r="C72">
        <v>336.6</v>
      </c>
      <c r="D72">
        <v>322.3</v>
      </c>
      <c r="E72">
        <v>326.60000000000002</v>
      </c>
      <c r="F72">
        <v>288</v>
      </c>
      <c r="G72">
        <v>220.2</v>
      </c>
      <c r="H72">
        <v>201.3</v>
      </c>
      <c r="I72">
        <v>275.2</v>
      </c>
      <c r="J72">
        <v>261.39999999999998</v>
      </c>
      <c r="K72">
        <v>189.1</v>
      </c>
      <c r="L72">
        <v>179.7</v>
      </c>
      <c r="M72">
        <v>144.5</v>
      </c>
      <c r="N72">
        <v>212.2</v>
      </c>
    </row>
    <row r="73" spans="1:14" x14ac:dyDescent="0.3">
      <c r="A73" t="s">
        <v>85</v>
      </c>
      <c r="C73">
        <v>14.69</v>
      </c>
      <c r="D73">
        <v>11.17</v>
      </c>
      <c r="E73">
        <v>10.08</v>
      </c>
      <c r="F73">
        <v>16.420000000000002</v>
      </c>
      <c r="G73">
        <v>14.9</v>
      </c>
      <c r="H73">
        <v>13.74</v>
      </c>
      <c r="I73">
        <v>13.45</v>
      </c>
      <c r="J73">
        <v>22.26</v>
      </c>
      <c r="K73">
        <v>18.09</v>
      </c>
      <c r="L73">
        <v>8.92</v>
      </c>
      <c r="M73">
        <v>10.220000000000001</v>
      </c>
      <c r="N73">
        <v>7</v>
      </c>
    </row>
    <row r="74" spans="1:14" x14ac:dyDescent="0.3">
      <c r="A74" t="s">
        <v>86</v>
      </c>
      <c r="C74">
        <v>43.5</v>
      </c>
      <c r="D74">
        <v>56.3</v>
      </c>
      <c r="E74">
        <v>62.4</v>
      </c>
      <c r="F74">
        <v>51.5</v>
      </c>
      <c r="G74">
        <v>35.6</v>
      </c>
      <c r="H74">
        <v>42.3</v>
      </c>
      <c r="I74">
        <v>53.9</v>
      </c>
      <c r="J74">
        <v>57.3</v>
      </c>
      <c r="K74">
        <v>25.9</v>
      </c>
      <c r="L74">
        <v>18.2</v>
      </c>
      <c r="M74">
        <v>19.8</v>
      </c>
      <c r="N74">
        <v>29.5</v>
      </c>
    </row>
    <row r="75" spans="1:14" x14ac:dyDescent="0.3">
      <c r="A75" t="s">
        <v>87</v>
      </c>
      <c r="C75">
        <v>189.6</v>
      </c>
      <c r="D75">
        <v>218.4</v>
      </c>
      <c r="E75">
        <v>233</v>
      </c>
      <c r="F75">
        <v>201.1</v>
      </c>
      <c r="G75">
        <v>185.4</v>
      </c>
      <c r="H75">
        <v>157.6</v>
      </c>
      <c r="I75">
        <v>180.2</v>
      </c>
      <c r="J75">
        <v>163.19999999999999</v>
      </c>
      <c r="K75">
        <v>117.6</v>
      </c>
      <c r="L75">
        <v>72.599999999999994</v>
      </c>
      <c r="M75">
        <v>98.2</v>
      </c>
      <c r="N75">
        <v>148.19999999999999</v>
      </c>
    </row>
    <row r="76" spans="1:14" x14ac:dyDescent="0.3">
      <c r="A76" t="s">
        <v>88</v>
      </c>
      <c r="C76">
        <v>12.9</v>
      </c>
      <c r="D76">
        <v>140.80000000000001</v>
      </c>
      <c r="E76">
        <v>146.4</v>
      </c>
      <c r="F76">
        <v>128.19999999999999</v>
      </c>
      <c r="G76">
        <v>109</v>
      </c>
      <c r="H76">
        <v>100.3</v>
      </c>
      <c r="I76">
        <v>109.2</v>
      </c>
      <c r="J76">
        <v>106.7</v>
      </c>
      <c r="K76">
        <v>63.8</v>
      </c>
      <c r="L76">
        <v>45.2</v>
      </c>
      <c r="M76">
        <v>51.3</v>
      </c>
      <c r="N76">
        <v>75</v>
      </c>
    </row>
    <row r="77" spans="1:14" x14ac:dyDescent="0.3">
      <c r="A77" t="s">
        <v>89</v>
      </c>
      <c r="C77">
        <v>118.2</v>
      </c>
      <c r="D77">
        <v>138.6</v>
      </c>
      <c r="E77">
        <v>140.69999999999999</v>
      </c>
      <c r="F77">
        <v>123.2</v>
      </c>
      <c r="G77">
        <v>103.1</v>
      </c>
      <c r="H77">
        <v>92.8</v>
      </c>
      <c r="I77">
        <v>105.3</v>
      </c>
      <c r="J77">
        <v>98.9</v>
      </c>
      <c r="K77">
        <v>51.1</v>
      </c>
      <c r="L77">
        <v>36.700000000000003</v>
      </c>
      <c r="M77">
        <v>42.7</v>
      </c>
      <c r="N77">
        <v>70.2</v>
      </c>
    </row>
    <row r="78" spans="1:14" x14ac:dyDescent="0.3">
      <c r="A78" t="s">
        <v>90</v>
      </c>
      <c r="C78">
        <v>64.400000000000006</v>
      </c>
      <c r="D78">
        <v>62.7</v>
      </c>
      <c r="E78">
        <v>65.599999999999994</v>
      </c>
      <c r="F78">
        <v>61.8</v>
      </c>
      <c r="G78">
        <v>56</v>
      </c>
      <c r="H78">
        <v>45.2</v>
      </c>
      <c r="I78">
        <v>48.7</v>
      </c>
      <c r="J78">
        <v>49.7</v>
      </c>
      <c r="K78">
        <v>37.4</v>
      </c>
      <c r="L78">
        <v>28.9</v>
      </c>
      <c r="M78">
        <v>31.5</v>
      </c>
      <c r="N78">
        <v>44</v>
      </c>
    </row>
    <row r="79" spans="1:14" x14ac:dyDescent="0.3">
      <c r="A79" t="s">
        <v>91</v>
      </c>
      <c r="C79">
        <v>0.53</v>
      </c>
      <c r="D79">
        <v>0.44</v>
      </c>
      <c r="E79">
        <v>0.45</v>
      </c>
      <c r="F79">
        <v>0.48</v>
      </c>
      <c r="G79">
        <v>0.51</v>
      </c>
      <c r="H79">
        <v>0.45</v>
      </c>
      <c r="I79">
        <v>0.45</v>
      </c>
      <c r="J79">
        <v>0.47</v>
      </c>
      <c r="K79">
        <v>0.59</v>
      </c>
      <c r="L79">
        <v>0.64</v>
      </c>
      <c r="M79">
        <v>0.61</v>
      </c>
      <c r="N79">
        <v>0.59</v>
      </c>
    </row>
    <row r="80" spans="1:14" x14ac:dyDescent="0.3">
      <c r="A80" t="s">
        <v>92</v>
      </c>
      <c r="C80">
        <v>0.82</v>
      </c>
      <c r="D80">
        <v>0.22</v>
      </c>
      <c r="E80">
        <v>0.41</v>
      </c>
      <c r="F80">
        <v>0.28999999999999998</v>
      </c>
      <c r="G80">
        <v>0.24</v>
      </c>
      <c r="H80">
        <v>0.21</v>
      </c>
      <c r="I80">
        <v>0.78</v>
      </c>
      <c r="J80">
        <v>1.2</v>
      </c>
      <c r="K80">
        <v>1.19</v>
      </c>
      <c r="L80">
        <v>2.02</v>
      </c>
      <c r="M80">
        <v>1.08</v>
      </c>
      <c r="N80">
        <v>1.04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workbookViewId="0">
      <selection activeCell="M3" sqref="M3"/>
    </sheetView>
  </sheetViews>
  <sheetFormatPr baseColWidth="10" defaultRowHeight="14.4" x14ac:dyDescent="0.3"/>
  <cols>
    <col min="1" max="1" width="5.21875" customWidth="1"/>
    <col min="2" max="2" width="3.5546875" customWidth="1"/>
    <col min="3" max="14" width="6.77734375" customWidth="1"/>
    <col min="15" max="15" width="8" customWidth="1"/>
    <col min="16" max="27" width="6.77734375" customWidth="1"/>
  </cols>
  <sheetData>
    <row r="2" spans="1:27" x14ac:dyDescent="0.3">
      <c r="C2" t="s">
        <v>116</v>
      </c>
    </row>
    <row r="3" spans="1:27" x14ac:dyDescent="0.3">
      <c r="H3" t="s">
        <v>79</v>
      </c>
    </row>
    <row r="4" spans="1:27" x14ac:dyDescent="0.3">
      <c r="C4" s="1" t="s">
        <v>67</v>
      </c>
      <c r="D4" s="1" t="s">
        <v>68</v>
      </c>
      <c r="E4" s="1" t="s">
        <v>69</v>
      </c>
      <c r="F4" s="1" t="s">
        <v>70</v>
      </c>
      <c r="G4" s="1" t="s">
        <v>71</v>
      </c>
      <c r="H4" s="1" t="s">
        <v>72</v>
      </c>
      <c r="I4" s="1" t="s">
        <v>73</v>
      </c>
      <c r="J4" s="1" t="s">
        <v>74</v>
      </c>
      <c r="K4" s="1" t="s">
        <v>75</v>
      </c>
      <c r="L4" s="1" t="s">
        <v>76</v>
      </c>
      <c r="M4" s="1" t="s">
        <v>77</v>
      </c>
      <c r="N4" s="1" t="s">
        <v>78</v>
      </c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5" thickBot="1" x14ac:dyDescent="0.35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27" ht="15" thickTop="1" x14ac:dyDescent="0.3">
      <c r="A6">
        <v>1940</v>
      </c>
      <c r="B6" t="s">
        <v>0</v>
      </c>
      <c r="C6" s="51">
        <f>'Datos CHC'!C5*1000*6.9625</f>
        <v>965002.5</v>
      </c>
      <c r="D6" s="52">
        <f>'Datos CHC'!D5*1000*6.9625</f>
        <v>1273441.25</v>
      </c>
      <c r="E6" s="52">
        <f>'Datos CHC'!E5*1000*6.9625</f>
        <v>625232.5</v>
      </c>
      <c r="F6" s="52">
        <f>'Datos CHC'!F5*1000*6.9625</f>
        <v>1437060</v>
      </c>
      <c r="G6" s="52">
        <f>'Datos CHC'!G5*1000*6.9625</f>
        <v>1531750</v>
      </c>
      <c r="H6" s="52">
        <f>'Datos CHC'!H5*1000*6.9625</f>
        <v>1401551.25</v>
      </c>
      <c r="I6" s="52">
        <f>'Datos CHC'!I5*1000*6.9625</f>
        <v>881452.5</v>
      </c>
      <c r="J6" s="52">
        <f>'Datos CHC'!J5*1000*6.9625</f>
        <v>1545675</v>
      </c>
      <c r="K6" s="52">
        <f>'Datos CHC'!K5*1000*6.9625</f>
        <v>499907.5</v>
      </c>
      <c r="L6" s="52">
        <f>'Datos CHC'!L5*1000*6.9625</f>
        <v>582065</v>
      </c>
      <c r="M6" s="52">
        <f>'Datos CHC'!M5*1000*6.9625</f>
        <v>540986.25</v>
      </c>
      <c r="N6" s="53">
        <f>'Datos CHC'!N5*1000*6.9625</f>
        <v>270145</v>
      </c>
    </row>
    <row r="7" spans="1:27" x14ac:dyDescent="0.3">
      <c r="A7">
        <v>1941</v>
      </c>
      <c r="B7" t="s">
        <v>1</v>
      </c>
      <c r="C7" s="54">
        <f>'Datos CHC'!C6*1000*6.9625</f>
        <v>197038.75</v>
      </c>
      <c r="D7" s="50">
        <f>'Datos CHC'!D6*1000*6.9625</f>
        <v>965698.75</v>
      </c>
      <c r="E7" s="50">
        <f>'Datos CHC'!E6*1000*6.9625</f>
        <v>406610</v>
      </c>
      <c r="F7" s="50">
        <f>'Datos CHC'!F6*1000*6.9625</f>
        <v>1288758.75</v>
      </c>
      <c r="G7" s="50">
        <f>'Datos CHC'!G6*1000*6.9625</f>
        <v>573710</v>
      </c>
      <c r="H7" s="50">
        <f>'Datos CHC'!H6*1000*6.9625</f>
        <v>1000511.25</v>
      </c>
      <c r="I7" s="50">
        <f>'Datos CHC'!I6*1000*6.9625</f>
        <v>832715</v>
      </c>
      <c r="J7" s="50">
        <f>'Datos CHC'!J6*1000*6.9625</f>
        <v>563266.25</v>
      </c>
      <c r="K7" s="50">
        <f>'Datos CHC'!K6*1000*6.9625</f>
        <v>573710</v>
      </c>
      <c r="L7" s="50">
        <f>'Datos CHC'!L6*1000*6.9625</f>
        <v>212356.25</v>
      </c>
      <c r="M7" s="50">
        <f>'Datos CHC'!M6*1000*6.9625</f>
        <v>347428.75</v>
      </c>
      <c r="N7" s="55">
        <f>'Datos CHC'!N6*1000*6.9625</f>
        <v>655171.25</v>
      </c>
    </row>
    <row r="8" spans="1:27" x14ac:dyDescent="0.3">
      <c r="A8">
        <v>1942</v>
      </c>
      <c r="B8" t="s">
        <v>2</v>
      </c>
      <c r="C8" s="54">
        <f>'Datos CHC'!C7*1000*6.9625</f>
        <v>673970</v>
      </c>
      <c r="D8" s="50">
        <f>'Datos CHC'!D7*1000*6.9625</f>
        <v>414268.75</v>
      </c>
      <c r="E8" s="50">
        <f>'Datos CHC'!E7*1000*6.9625</f>
        <v>982408.75</v>
      </c>
      <c r="F8" s="50">
        <f>'Datos CHC'!F7*1000*6.9625</f>
        <v>1171788.75</v>
      </c>
      <c r="G8" s="50">
        <f>'Datos CHC'!G7*1000*6.9625</f>
        <v>490160</v>
      </c>
      <c r="H8" s="50">
        <f>'Datos CHC'!H7*1000*6.9625</f>
        <v>467183.75</v>
      </c>
      <c r="I8" s="50">
        <f>'Datos CHC'!I7*1000*6.9625</f>
        <v>273626.25</v>
      </c>
      <c r="J8" s="50">
        <f>'Datos CHC'!J7*1000*6.9625</f>
        <v>501300</v>
      </c>
      <c r="K8" s="50">
        <f>'Datos CHC'!K7*1000*6.9625</f>
        <v>167796.25</v>
      </c>
      <c r="L8" s="50">
        <f>'Datos CHC'!L7*1000*6.9625</f>
        <v>351606.25</v>
      </c>
      <c r="M8" s="50">
        <f>'Datos CHC'!M7*1000*6.9625</f>
        <v>226977.5</v>
      </c>
      <c r="N8" s="55">
        <f>'Datos CHC'!N7*1000*6.9625</f>
        <v>1332622.5</v>
      </c>
    </row>
    <row r="9" spans="1:27" x14ac:dyDescent="0.3">
      <c r="A9">
        <v>1943</v>
      </c>
      <c r="B9" t="s">
        <v>3</v>
      </c>
      <c r="C9" s="54">
        <f>'Datos CHC'!C8*1000*6.9625</f>
        <v>954558.75</v>
      </c>
      <c r="D9" s="50">
        <f>'Datos CHC'!D8*1000*6.9625</f>
        <v>1456555</v>
      </c>
      <c r="E9" s="50">
        <f>'Datos CHC'!E8*1000*6.9625</f>
        <v>883541.25</v>
      </c>
      <c r="F9" s="50">
        <f>'Datos CHC'!F8*1000*6.9625</f>
        <v>114185</v>
      </c>
      <c r="G9" s="50">
        <f>'Datos CHC'!G8*1000*6.9625</f>
        <v>894681.25</v>
      </c>
      <c r="H9" s="50">
        <f>'Datos CHC'!H8*1000*6.9625</f>
        <v>317490</v>
      </c>
      <c r="I9" s="50">
        <f>'Datos CHC'!I8*1000*6.9625</f>
        <v>641246.25</v>
      </c>
      <c r="J9" s="50">
        <f>'Datos CHC'!J8*1000*6.9625</f>
        <v>385026.25</v>
      </c>
      <c r="K9" s="50">
        <f>'Datos CHC'!K8*1000*6.9625</f>
        <v>167100</v>
      </c>
      <c r="L9" s="50">
        <f>'Datos CHC'!L8*1000*6.9625</f>
        <v>521491.25</v>
      </c>
      <c r="M9" s="50">
        <f>'Datos CHC'!M8*1000*6.9625</f>
        <v>763786.25</v>
      </c>
      <c r="N9" s="55">
        <f>'Datos CHC'!N8*1000*6.9625</f>
        <v>498515</v>
      </c>
    </row>
    <row r="10" spans="1:27" x14ac:dyDescent="0.3">
      <c r="A10">
        <v>1944</v>
      </c>
      <c r="B10" t="s">
        <v>4</v>
      </c>
      <c r="C10" s="54">
        <f>'Datos CHC'!C9*1000*6.9625</f>
        <v>2129132.5</v>
      </c>
      <c r="D10" s="50">
        <f>'Datos CHC'!D9*1000*6.9625</f>
        <v>835500</v>
      </c>
      <c r="E10" s="50">
        <f>'Datos CHC'!E9*1000*6.9625</f>
        <v>976838.75</v>
      </c>
      <c r="F10" s="50">
        <f>'Datos CHC'!F9*1000*6.9625</f>
        <v>1648023.75</v>
      </c>
      <c r="G10" s="50">
        <f>'Datos CHC'!G9*1000*6.9625</f>
        <v>103741.25</v>
      </c>
      <c r="H10" s="50">
        <f>'Datos CHC'!H9*1000*6.9625</f>
        <v>287551.25</v>
      </c>
      <c r="I10" s="50">
        <f>'Datos CHC'!I9*1000*6.9625</f>
        <v>525668.75</v>
      </c>
      <c r="J10" s="50">
        <f>'Datos CHC'!J9*1000*6.9625</f>
        <v>726188.75</v>
      </c>
      <c r="K10" s="50">
        <f>'Datos CHC'!K9*1000*6.9625</f>
        <v>261093.75</v>
      </c>
      <c r="L10" s="50">
        <f>'Datos CHC'!L9*1000*6.9625</f>
        <v>456740</v>
      </c>
      <c r="M10" s="50">
        <f>'Datos CHC'!M9*1000*6.9625</f>
        <v>790243.75</v>
      </c>
      <c r="N10" s="55">
        <f>'Datos CHC'!N9*1000*6.9625</f>
        <v>180328.75</v>
      </c>
    </row>
    <row r="11" spans="1:27" x14ac:dyDescent="0.3">
      <c r="A11">
        <v>1945</v>
      </c>
      <c r="B11" t="s">
        <v>5</v>
      </c>
      <c r="C11" s="54">
        <f>'Datos CHC'!C10*1000*6.9625</f>
        <v>687198.75</v>
      </c>
      <c r="D11" s="50">
        <f>'Datos CHC'!D10*1000*6.9625</f>
        <v>537505</v>
      </c>
      <c r="E11" s="50">
        <f>'Datos CHC'!E10*1000*6.9625</f>
        <v>937152.5</v>
      </c>
      <c r="F11" s="50">
        <f>'Datos CHC'!F10*1000*6.9625</f>
        <v>518010</v>
      </c>
      <c r="G11" s="50">
        <f>'Datos CHC'!G10*1000*6.9625</f>
        <v>579280</v>
      </c>
      <c r="H11" s="50">
        <f>'Datos CHC'!H10*1000*6.9625</f>
        <v>875186.25</v>
      </c>
      <c r="I11" s="50">
        <f>'Datos CHC'!I10*1000*6.9625</f>
        <v>1056211.25</v>
      </c>
      <c r="J11" s="50">
        <f>'Datos CHC'!J10*1000*6.9625</f>
        <v>1755246.25</v>
      </c>
      <c r="K11" s="50">
        <f>'Datos CHC'!K10*1000*6.9625</f>
        <v>235332.5</v>
      </c>
      <c r="L11" s="50">
        <f>'Datos CHC'!L10*1000*6.9625</f>
        <v>61966.25</v>
      </c>
      <c r="M11" s="50">
        <f>'Datos CHC'!M10*1000*6.9625</f>
        <v>399647.5</v>
      </c>
      <c r="N11" s="55">
        <f>'Datos CHC'!N10*1000*6.9625</f>
        <v>389900</v>
      </c>
    </row>
    <row r="12" spans="1:27" x14ac:dyDescent="0.3">
      <c r="A12">
        <v>1946</v>
      </c>
      <c r="B12" t="s">
        <v>6</v>
      </c>
      <c r="C12" s="54">
        <f>'Datos CHC'!C11*1000*6.9625</f>
        <v>683021.25</v>
      </c>
      <c r="D12" s="50">
        <f>'Datos CHC'!D11*1000*6.9625</f>
        <v>1160648.75</v>
      </c>
      <c r="E12" s="50">
        <f>'Datos CHC'!E11*1000*6.9625</f>
        <v>1705812.5</v>
      </c>
      <c r="F12" s="50">
        <f>'Datos CHC'!F11*1000*6.9625</f>
        <v>489463.75</v>
      </c>
      <c r="G12" s="50">
        <f>'Datos CHC'!G11*1000*6.9625</f>
        <v>1404336.25</v>
      </c>
      <c r="H12" s="50">
        <f>'Datos CHC'!H11*1000*6.9625</f>
        <v>878667.5</v>
      </c>
      <c r="I12" s="50">
        <f>'Datos CHC'!I11*1000*6.9625</f>
        <v>300780</v>
      </c>
      <c r="J12" s="50">
        <f>'Datos CHC'!J11*1000*6.9625</f>
        <v>804865</v>
      </c>
      <c r="K12" s="50">
        <f>'Datos CHC'!K11*1000*6.9625</f>
        <v>557000</v>
      </c>
      <c r="L12" s="50">
        <f>'Datos CHC'!L11*1000*6.9625</f>
        <v>86335</v>
      </c>
      <c r="M12" s="50">
        <f>'Datos CHC'!M11*1000*6.9625</f>
        <v>274322.5</v>
      </c>
      <c r="N12" s="55">
        <f>'Datos CHC'!N11*1000*6.9625</f>
        <v>1045767.5</v>
      </c>
    </row>
    <row r="13" spans="1:27" x14ac:dyDescent="0.3">
      <c r="A13">
        <v>1947</v>
      </c>
      <c r="B13" t="s">
        <v>7</v>
      </c>
      <c r="C13" s="54">
        <f>'Datos CHC'!C12*1000*6.9625</f>
        <v>786762.5</v>
      </c>
      <c r="D13" s="50">
        <f>'Datos CHC'!D12*1000*6.9625</f>
        <v>780496.25</v>
      </c>
      <c r="E13" s="50">
        <f>'Datos CHC'!E12*1000*6.9625</f>
        <v>903732.50000000012</v>
      </c>
      <c r="F13" s="50">
        <f>'Datos CHC'!F12*1000*6.9625</f>
        <v>1549156.25</v>
      </c>
      <c r="G13" s="50">
        <f>'Datos CHC'!G12*1000*6.9625</f>
        <v>382937.5</v>
      </c>
      <c r="H13" s="50">
        <f>'Datos CHC'!H12*1000*6.9625</f>
        <v>242295</v>
      </c>
      <c r="I13" s="50">
        <f>'Datos CHC'!I12*1000*6.9625</f>
        <v>854298.75</v>
      </c>
      <c r="J13" s="50">
        <f>'Datos CHC'!J12*1000*6.9625</f>
        <v>854298.75</v>
      </c>
      <c r="K13" s="50">
        <f>'Datos CHC'!K12*1000*6.9625</f>
        <v>229066.25</v>
      </c>
      <c r="L13" s="50">
        <f>'Datos CHC'!L12*1000*6.9625</f>
        <v>92601.25</v>
      </c>
      <c r="M13" s="50">
        <f>'Datos CHC'!M12*1000*6.9625</f>
        <v>427497.5</v>
      </c>
      <c r="N13" s="55">
        <f>'Datos CHC'!N12*1000*6.9625</f>
        <v>324452.5</v>
      </c>
    </row>
    <row r="14" spans="1:27" x14ac:dyDescent="0.3">
      <c r="A14">
        <v>1948</v>
      </c>
      <c r="B14" t="s">
        <v>8</v>
      </c>
      <c r="C14" s="54">
        <f>'Datos CHC'!C13*1000*6.9625</f>
        <v>1023487.5</v>
      </c>
      <c r="D14" s="50">
        <f>'Datos CHC'!D13*1000*6.9625</f>
        <v>319578.75</v>
      </c>
      <c r="E14" s="50">
        <f>'Datos CHC'!E13*1000*6.9625</f>
        <v>825056.25</v>
      </c>
      <c r="F14" s="50">
        <f>'Datos CHC'!F13*1000*6.9625</f>
        <v>689287.5</v>
      </c>
      <c r="G14" s="50">
        <f>'Datos CHC'!G13*1000*6.9625</f>
        <v>259005</v>
      </c>
      <c r="H14" s="50">
        <f>'Datos CHC'!H13*1000*6.9625</f>
        <v>887718.75</v>
      </c>
      <c r="I14" s="50">
        <f>'Datos CHC'!I13*1000*6.9625</f>
        <v>682325</v>
      </c>
      <c r="J14" s="50">
        <f>'Datos CHC'!J13*1000*6.9625</f>
        <v>696250</v>
      </c>
      <c r="K14" s="50">
        <f>'Datos CHC'!K13*1000*6.9625</f>
        <v>263878.75</v>
      </c>
      <c r="L14" s="50">
        <f>'Datos CHC'!L13*1000*6.9625</f>
        <v>204001.25</v>
      </c>
      <c r="M14" s="50">
        <f>'Datos CHC'!M13*1000*6.9625</f>
        <v>214445</v>
      </c>
      <c r="N14" s="55">
        <f>'Datos CHC'!N13*1000*6.9625</f>
        <v>531238.75</v>
      </c>
    </row>
    <row r="15" spans="1:27" x14ac:dyDescent="0.3">
      <c r="A15">
        <v>1949</v>
      </c>
      <c r="B15" t="s">
        <v>9</v>
      </c>
      <c r="C15" s="54">
        <f>'Datos CHC'!C14*1000*6.9625</f>
        <v>442118.75</v>
      </c>
      <c r="D15" s="50">
        <f>'Datos CHC'!D14*1000*6.9625</f>
        <v>1455162.5</v>
      </c>
      <c r="E15" s="50">
        <f>'Datos CHC'!E14*1000*6.9625</f>
        <v>1003296.25</v>
      </c>
      <c r="F15" s="50">
        <f>'Datos CHC'!F14*1000*6.9625</f>
        <v>34380825</v>
      </c>
      <c r="G15" s="50">
        <f>'Datos CHC'!G14*1000*6.9625</f>
        <v>954558.75</v>
      </c>
      <c r="H15" s="50">
        <f>'Datos CHC'!H14*1000*6.9625</f>
        <v>371797.5</v>
      </c>
      <c r="I15" s="50">
        <f>'Datos CHC'!I14*1000*6.9625</f>
        <v>1015828.75</v>
      </c>
      <c r="J15" s="50">
        <f>'Datos CHC'!J14*1000*6.9625</f>
        <v>756823.75</v>
      </c>
      <c r="K15" s="50">
        <f>'Datos CHC'!K14*1000*6.9625</f>
        <v>729670</v>
      </c>
      <c r="L15" s="50">
        <f>'Datos CHC'!L14*1000*6.9625</f>
        <v>246472.5</v>
      </c>
      <c r="M15" s="50">
        <f>'Datos CHC'!M14*1000*6.9625</f>
        <v>285462.5</v>
      </c>
      <c r="N15" s="55">
        <f>'Datos CHC'!N14*1000*6.9625</f>
        <v>555607.5</v>
      </c>
    </row>
    <row r="16" spans="1:27" x14ac:dyDescent="0.3">
      <c r="A16">
        <v>1950</v>
      </c>
      <c r="B16" t="s">
        <v>10</v>
      </c>
      <c r="C16" s="54">
        <f>'Datos CHC'!C15*1000*6.9625</f>
        <v>899555</v>
      </c>
      <c r="D16" s="50">
        <f>'Datos CHC'!D15*1000*6.9625</f>
        <v>646816.25</v>
      </c>
      <c r="E16" s="50">
        <f>'Datos CHC'!E15*1000*6.9625</f>
        <v>1820693.75</v>
      </c>
      <c r="F16" s="50">
        <f>'Datos CHC'!F15*1000*6.9625</f>
        <v>1532446.25</v>
      </c>
      <c r="G16" s="50">
        <f>'Datos CHC'!G15*1000*6.9625</f>
        <v>1360472.5</v>
      </c>
      <c r="H16" s="50">
        <f>'Datos CHC'!H15*1000*6.9625</f>
        <v>783977.5</v>
      </c>
      <c r="I16" s="50">
        <f>'Datos CHC'!I15*1000*6.9625</f>
        <v>714352.5</v>
      </c>
      <c r="J16" s="50">
        <f>'Datos CHC'!J15*1000*6.9625</f>
        <v>1154382.5</v>
      </c>
      <c r="K16" s="50">
        <f>'Datos CHC'!K15*1000*6.9625</f>
        <v>618966.25</v>
      </c>
      <c r="L16" s="50">
        <f>'Datos CHC'!L15*1000*6.9625</f>
        <v>398951.25</v>
      </c>
      <c r="M16" s="50">
        <f>'Datos CHC'!M15*1000*6.9625</f>
        <v>32292075</v>
      </c>
      <c r="N16" s="55">
        <f>'Datos CHC'!N15*1000*6.9625</f>
        <v>324452.5</v>
      </c>
    </row>
    <row r="17" spans="1:14" x14ac:dyDescent="0.3">
      <c r="A17">
        <v>1951</v>
      </c>
      <c r="B17" t="s">
        <v>11</v>
      </c>
      <c r="C17" s="54">
        <f>'Datos CHC'!C16*1000*6.9625</f>
        <v>1133495</v>
      </c>
      <c r="D17" s="50">
        <f>'Datos CHC'!D16*1000*6.9625</f>
        <v>976142.5</v>
      </c>
      <c r="E17" s="50">
        <f>'Datos CHC'!E16*1000*6.9625</f>
        <v>655867.5</v>
      </c>
      <c r="F17" s="50">
        <f>'Datos CHC'!F16*1000*6.9625</f>
        <v>1176662.5</v>
      </c>
      <c r="G17" s="50">
        <f>'Datos CHC'!G16*1000*6.9625</f>
        <v>602952.5</v>
      </c>
      <c r="H17" s="50">
        <f>'Datos CHC'!H16*1000*6.9625</f>
        <v>559088.75</v>
      </c>
      <c r="I17" s="50">
        <f>'Datos CHC'!I16*1000*6.9625</f>
        <v>720618.75</v>
      </c>
      <c r="J17" s="50">
        <f>'Datos CHC'!J16*1000*6.9625</f>
        <v>412876.25</v>
      </c>
      <c r="K17" s="50">
        <f>'Datos CHC'!K16*1000*6.9625</f>
        <v>581368.75</v>
      </c>
      <c r="L17" s="50">
        <f>'Datos CHC'!L16*1000*6.9625</f>
        <v>698338.75</v>
      </c>
      <c r="M17" s="50">
        <f>'Datos CHC'!M16*1000*6.9625</f>
        <v>460917.5</v>
      </c>
      <c r="N17" s="55">
        <f>'Datos CHC'!N16*1000*6.9625</f>
        <v>857083.75</v>
      </c>
    </row>
    <row r="18" spans="1:14" x14ac:dyDescent="0.3">
      <c r="A18">
        <v>1952</v>
      </c>
      <c r="B18" t="s">
        <v>12</v>
      </c>
      <c r="C18" s="54">
        <f>'Datos CHC'!C17*1000*6.9625</f>
        <v>733847.5</v>
      </c>
      <c r="D18" s="50">
        <f>'Datos CHC'!D17*1000*6.9625</f>
        <v>1338888.75</v>
      </c>
      <c r="E18" s="50">
        <f>'Datos CHC'!E17*1000*6.9625</f>
        <v>1657075</v>
      </c>
      <c r="F18" s="50">
        <f>'Datos CHC'!F17*1000*6.9625</f>
        <v>862653.75</v>
      </c>
      <c r="G18" s="50">
        <f>'Datos CHC'!G17*1000*6.9625</f>
        <v>1042286.25</v>
      </c>
      <c r="H18" s="50">
        <f>'Datos CHC'!H17*1000*6.9625</f>
        <v>193557.5</v>
      </c>
      <c r="I18" s="50">
        <f>'Datos CHC'!I17*1000*6.9625</f>
        <v>767963.75</v>
      </c>
      <c r="J18" s="50">
        <f>'Datos CHC'!J17*1000*6.9625</f>
        <v>478323.75</v>
      </c>
      <c r="K18" s="50">
        <f>'Datos CHC'!K17*1000*6.9625</f>
        <v>1316608.75</v>
      </c>
      <c r="L18" s="50">
        <f>'Datos CHC'!L17*1000*6.9625</f>
        <v>231851.25</v>
      </c>
      <c r="M18" s="50">
        <f>'Datos CHC'!M17*1000*6.9625</f>
        <v>216533.75</v>
      </c>
      <c r="N18" s="55">
        <f>'Datos CHC'!N17*1000*6.9625</f>
        <v>537505</v>
      </c>
    </row>
    <row r="19" spans="1:14" x14ac:dyDescent="0.3">
      <c r="A19">
        <v>1953</v>
      </c>
      <c r="B19" t="s">
        <v>13</v>
      </c>
      <c r="C19" s="54">
        <f>'Datos CHC'!C18*1000*6.9625</f>
        <v>737328.75</v>
      </c>
      <c r="D19" s="50">
        <f>'Datos CHC'!D18*1000*6.9625</f>
        <v>353695</v>
      </c>
      <c r="E19" s="50">
        <f>'Datos CHC'!E18*1000*6.9625</f>
        <v>608522.5</v>
      </c>
      <c r="F19" s="50">
        <f>'Datos CHC'!F18*1000*6.9625</f>
        <v>1704420</v>
      </c>
      <c r="G19" s="50">
        <f>'Datos CHC'!G18*1000*6.9625</f>
        <v>1235843.75</v>
      </c>
      <c r="H19" s="50">
        <f>'Datos CHC'!H18*1000*6.9625</f>
        <v>770052.5</v>
      </c>
      <c r="I19" s="50">
        <f>'Datos CHC'!I18*1000*6.9625</f>
        <v>708086.25</v>
      </c>
      <c r="J19" s="50">
        <f>'Datos CHC'!J18*1000*6.9625</f>
        <v>723403.75</v>
      </c>
      <c r="K19" s="50">
        <f>'Datos CHC'!K18*1000*6.9625</f>
        <v>474842.5</v>
      </c>
      <c r="L19" s="50">
        <f>'Datos CHC'!L18*1000*6.9625</f>
        <v>269448.75</v>
      </c>
      <c r="M19" s="50">
        <f>'Datos CHC'!M18*1000*6.9625</f>
        <v>687198.75</v>
      </c>
      <c r="N19" s="55">
        <f>'Datos CHC'!N18*1000*6.9625</f>
        <v>394773.75</v>
      </c>
    </row>
    <row r="20" spans="1:14" x14ac:dyDescent="0.3">
      <c r="A20">
        <v>1954</v>
      </c>
      <c r="B20" t="s">
        <v>14</v>
      </c>
      <c r="C20" s="54">
        <f>'Datos CHC'!C19*1000*6.9625</f>
        <v>605737.5</v>
      </c>
      <c r="D20" s="50">
        <f>'Datos CHC'!D19*1000*6.9625</f>
        <v>797902.5</v>
      </c>
      <c r="E20" s="50">
        <f>'Datos CHC'!E19*1000*6.9625</f>
        <v>432371.25</v>
      </c>
      <c r="F20" s="50">
        <f>'Datos CHC'!F19*1000*6.9625</f>
        <v>1427312.5</v>
      </c>
      <c r="G20" s="50">
        <f>'Datos CHC'!G19*1000*6.9625</f>
        <v>1142546.25</v>
      </c>
      <c r="H20" s="50">
        <f>'Datos CHC'!H19*1000*6.9625</f>
        <v>840373.75</v>
      </c>
      <c r="I20" s="50">
        <f>'Datos CHC'!I19*1000*6.9625</f>
        <v>277803.75</v>
      </c>
      <c r="J20" s="50">
        <f>'Datos CHC'!J19*1000*6.9625</f>
        <v>540290</v>
      </c>
      <c r="K20" s="50">
        <f>'Datos CHC'!K19*1000*6.9625</f>
        <v>488767.5</v>
      </c>
      <c r="L20" s="50">
        <f>'Datos CHC'!L19*1000*6.9625</f>
        <v>453955</v>
      </c>
      <c r="M20" s="50">
        <f>'Datos CHC'!M19*1000*6.9625</f>
        <v>245080</v>
      </c>
      <c r="N20" s="55">
        <f>'Datos CHC'!N19*1000*6.9625</f>
        <v>314008.75</v>
      </c>
    </row>
    <row r="21" spans="1:14" x14ac:dyDescent="0.3">
      <c r="A21">
        <v>1955</v>
      </c>
      <c r="B21" t="s">
        <v>15</v>
      </c>
      <c r="C21" s="54">
        <f>'Datos CHC'!C20*1000*6.9625</f>
        <v>1194068.75</v>
      </c>
      <c r="D21" s="50">
        <f>'Datos CHC'!D20*1000*6.9625</f>
        <v>768660</v>
      </c>
      <c r="E21" s="50">
        <f>'Datos CHC'!E20*1000*6.9625</f>
        <v>1102163.75</v>
      </c>
      <c r="F21" s="50">
        <f>'Datos CHC'!F20*1000*6.9625</f>
        <v>1269960</v>
      </c>
      <c r="G21" s="50">
        <f>'Datos CHC'!G20*1000*6.9625</f>
        <v>1103556.25</v>
      </c>
      <c r="H21" s="50">
        <f>'Datos CHC'!H20*1000*6.9625</f>
        <v>836196.25</v>
      </c>
      <c r="I21" s="50">
        <f>'Datos CHC'!I20*1000*6.9625</f>
        <v>1296417.5</v>
      </c>
      <c r="J21" s="50">
        <f>'Datos CHC'!J20*1000*6.9625</f>
        <v>667007.5</v>
      </c>
      <c r="K21" s="50">
        <f>'Datos CHC'!K20*1000*6.9625</f>
        <v>267360</v>
      </c>
      <c r="L21" s="50">
        <f>'Datos CHC'!L20*1000*6.9625</f>
        <v>372493.75</v>
      </c>
      <c r="M21" s="50">
        <f>'Datos CHC'!M20*1000*6.9625</f>
        <v>566747.5</v>
      </c>
      <c r="N21" s="55">
        <f>'Datos CHC'!N20*1000*6.9625</f>
        <v>362050</v>
      </c>
    </row>
    <row r="22" spans="1:14" x14ac:dyDescent="0.3">
      <c r="A22">
        <v>1956</v>
      </c>
      <c r="B22" t="s">
        <v>16</v>
      </c>
      <c r="C22" s="54">
        <f>'Datos CHC'!C21*1000*6.9625</f>
        <v>914872.5</v>
      </c>
      <c r="D22" s="50">
        <f>'Datos CHC'!D21*1000*6.9625</f>
        <v>1024183.75</v>
      </c>
      <c r="E22" s="50">
        <f>'Datos CHC'!E21*1000*6.9625</f>
        <v>474842.5</v>
      </c>
      <c r="F22" s="50">
        <f>'Datos CHC'!F21*1000*6.9625</f>
        <v>743595</v>
      </c>
      <c r="G22" s="50">
        <f>'Datos CHC'!G21*1000*6.9625</f>
        <v>589723.75</v>
      </c>
      <c r="H22" s="50">
        <f>'Datos CHC'!H21*1000*6.9625</f>
        <v>485286.25</v>
      </c>
      <c r="I22" s="50">
        <f>'Datos CHC'!I21*1000*6.9625</f>
        <v>841070</v>
      </c>
      <c r="J22" s="50">
        <f>'Datos CHC'!J21*1000*6.9625</f>
        <v>650993.75</v>
      </c>
      <c r="K22" s="50">
        <f>'Datos CHC'!K21*1000*6.9625</f>
        <v>793725</v>
      </c>
      <c r="L22" s="50">
        <f>'Datos CHC'!L21*1000*6.9625</f>
        <v>165707.5</v>
      </c>
      <c r="M22" s="50">
        <f>'Datos CHC'!M21*1000*6.9625</f>
        <v>124628.75</v>
      </c>
      <c r="N22" s="55">
        <f>'Datos CHC'!N21*1000*6.9625</f>
        <v>359961.25</v>
      </c>
    </row>
    <row r="23" spans="1:14" x14ac:dyDescent="0.3">
      <c r="A23">
        <v>1957</v>
      </c>
      <c r="B23" t="s">
        <v>17</v>
      </c>
      <c r="C23" s="54">
        <f>'Datos CHC'!C22*1000*6.9625</f>
        <v>360657.5</v>
      </c>
      <c r="D23" s="50">
        <f>'Datos CHC'!D22*1000*6.9625</f>
        <v>965002.5</v>
      </c>
      <c r="E23" s="50">
        <f>'Datos CHC'!E22*1000*6.9625</f>
        <v>1343762.5</v>
      </c>
      <c r="F23" s="50">
        <f>'Datos CHC'!F22*1000*6.9625</f>
        <v>733151.25</v>
      </c>
      <c r="G23" s="50">
        <f>'Datos CHC'!G22*1000*6.9625</f>
        <v>508958.75</v>
      </c>
      <c r="H23" s="50">
        <f>'Datos CHC'!H22*1000*6.9625</f>
        <v>1282492.5</v>
      </c>
      <c r="I23" s="50">
        <f>'Datos CHC'!I22*1000*6.9625</f>
        <v>840373.75</v>
      </c>
      <c r="J23" s="50">
        <f>'Datos CHC'!J22*1000*6.9625</f>
        <v>741506.25</v>
      </c>
      <c r="K23" s="50">
        <f>'Datos CHC'!K22*1000*6.9625</f>
        <v>646120</v>
      </c>
      <c r="L23" s="50">
        <f>'Datos CHC'!L22*1000*6.9625</f>
        <v>215141.25</v>
      </c>
      <c r="M23" s="50">
        <f>'Datos CHC'!M22*1000*6.9625</f>
        <v>362050</v>
      </c>
      <c r="N23" s="55">
        <f>'Datos CHC'!N22*1000*6.9625</f>
        <v>220711.25</v>
      </c>
    </row>
    <row r="24" spans="1:14" x14ac:dyDescent="0.3">
      <c r="A24">
        <v>1958</v>
      </c>
      <c r="B24" t="s">
        <v>18</v>
      </c>
      <c r="C24" s="54">
        <f>'Datos CHC'!C23*1000*6.9625</f>
        <v>582761.25</v>
      </c>
      <c r="D24" s="50">
        <f>'Datos CHC'!D23*1000*6.9625</f>
        <v>878667.5</v>
      </c>
      <c r="E24" s="50">
        <f>'Datos CHC'!E23*1000*6.9625</f>
        <v>1230970</v>
      </c>
      <c r="F24" s="50">
        <f>'Datos CHC'!F23*1000*6.9625</f>
        <v>612003.75</v>
      </c>
      <c r="G24" s="50">
        <f>'Datos CHC'!G23*1000*6.9625</f>
        <v>162226.25</v>
      </c>
      <c r="H24" s="50">
        <f>'Datos CHC'!H23*1000*6.9625</f>
        <v>897466.25</v>
      </c>
      <c r="I24" s="50">
        <f>'Datos CHC'!I23*1000*6.9625</f>
        <v>1143938.75</v>
      </c>
      <c r="J24" s="50">
        <f>'Datos CHC'!J23*1000*6.9625</f>
        <v>903732.50000000012</v>
      </c>
      <c r="K24" s="50">
        <f>'Datos CHC'!K23*1000*6.9625</f>
        <v>492945</v>
      </c>
      <c r="L24" s="50">
        <f>'Datos CHC'!L23*1000*6.9625</f>
        <v>267360</v>
      </c>
      <c r="M24" s="50">
        <f>'Datos CHC'!M23*1000*6.9625</f>
        <v>679540</v>
      </c>
      <c r="N24" s="55">
        <f>'Datos CHC'!N23*1000*6.9625</f>
        <v>750557.5</v>
      </c>
    </row>
    <row r="25" spans="1:14" x14ac:dyDescent="0.3">
      <c r="A25">
        <v>1959</v>
      </c>
      <c r="B25" t="s">
        <v>19</v>
      </c>
      <c r="C25" s="54">
        <f>'Datos CHC'!C24*1000*6.9625</f>
        <v>1374397.5</v>
      </c>
      <c r="D25" s="50">
        <f>'Datos CHC'!D24*1000*6.9625</f>
        <v>1300595</v>
      </c>
      <c r="E25" s="50">
        <f>'Datos CHC'!E24*1000*6.9625</f>
        <v>2273952.5</v>
      </c>
      <c r="F25" s="50">
        <f>'Datos CHC'!F24*1000*6.9625</f>
        <v>1208690</v>
      </c>
      <c r="G25" s="50">
        <f>'Datos CHC'!G24*1000*6.9625</f>
        <v>721315</v>
      </c>
      <c r="H25" s="50">
        <f>'Datos CHC'!H24*1000*6.9625</f>
        <v>824360</v>
      </c>
      <c r="I25" s="50">
        <f>'Datos CHC'!I24*1000*6.9625</f>
        <v>219318.75</v>
      </c>
      <c r="J25" s="50">
        <f>'Datos CHC'!J24*1000*6.9625</f>
        <v>439333.75</v>
      </c>
      <c r="K25" s="50">
        <f>'Datos CHC'!K24*1000*6.9625</f>
        <v>308438.75</v>
      </c>
      <c r="L25" s="50">
        <f>'Datos CHC'!L24*1000*6.9625</f>
        <v>231155</v>
      </c>
      <c r="M25" s="50">
        <f>'Datos CHC'!M24*1000*6.9625</f>
        <v>452562.5</v>
      </c>
      <c r="N25" s="55">
        <f>'Datos CHC'!N24*1000*6.9625</f>
        <v>722707.5</v>
      </c>
    </row>
    <row r="26" spans="1:14" x14ac:dyDescent="0.3">
      <c r="A26">
        <v>1960</v>
      </c>
      <c r="B26" t="s">
        <v>20</v>
      </c>
      <c r="C26" s="54">
        <f>'Datos CHC'!C25*1000*6.9625</f>
        <v>1262301.25</v>
      </c>
      <c r="D26" s="50">
        <f>'Datos CHC'!D25*1000*6.9625</f>
        <v>945507.5</v>
      </c>
      <c r="E26" s="50">
        <f>'Datos CHC'!E25*1000*6.9625</f>
        <v>2205023.75</v>
      </c>
      <c r="F26" s="50">
        <f>'Datos CHC'!F25*1000*6.9625</f>
        <v>1161345</v>
      </c>
      <c r="G26" s="50">
        <f>'Datos CHC'!G25*1000*6.9625</f>
        <v>201216.25</v>
      </c>
      <c r="H26" s="50">
        <f>'Datos CHC'!H25*1000*6.9625</f>
        <v>125325</v>
      </c>
      <c r="I26" s="50">
        <f>'Datos CHC'!I25*1000*6.9625</f>
        <v>807650</v>
      </c>
      <c r="J26" s="50">
        <f>'Datos CHC'!J25*1000*6.9625</f>
        <v>763090</v>
      </c>
      <c r="K26" s="50">
        <f>'Datos CHC'!K25*1000*6.9625</f>
        <v>548645</v>
      </c>
      <c r="L26" s="50">
        <f>'Datos CHC'!L25*1000*6.9625</f>
        <v>467183.75</v>
      </c>
      <c r="M26" s="50">
        <f>'Datos CHC'!M25*1000*6.9625</f>
        <v>96082.5</v>
      </c>
      <c r="N26" s="55">
        <f>'Datos CHC'!N25*1000*6.9625</f>
        <v>603648.75</v>
      </c>
    </row>
    <row r="27" spans="1:14" x14ac:dyDescent="0.3">
      <c r="A27">
        <v>1961</v>
      </c>
      <c r="B27" t="s">
        <v>21</v>
      </c>
      <c r="C27" s="54">
        <f>'Datos CHC'!C26*1000*6.9625</f>
        <v>1345155</v>
      </c>
      <c r="D27" s="50">
        <f>'Datos CHC'!D26*1000*6.9625</f>
        <v>1597197.5</v>
      </c>
      <c r="E27" s="50">
        <f>'Datos CHC'!E26*1000*6.9625</f>
        <v>676058.75</v>
      </c>
      <c r="F27" s="50">
        <f>'Datos CHC'!F26*1000*6.9625</f>
        <v>922531.25</v>
      </c>
      <c r="G27" s="50">
        <f>'Datos CHC'!G26*1000*6.9625</f>
        <v>830626.25</v>
      </c>
      <c r="H27" s="50">
        <f>'Datos CHC'!H26*1000*6.9625</f>
        <v>1123051.25</v>
      </c>
      <c r="I27" s="50">
        <f>'Datos CHC'!I26*1000*6.9625</f>
        <v>410787.5</v>
      </c>
      <c r="J27" s="50">
        <f>'Datos CHC'!J26*1000*6.9625</f>
        <v>721315</v>
      </c>
      <c r="K27" s="50">
        <f>'Datos CHC'!K26*1000*6.9625</f>
        <v>126021.25</v>
      </c>
      <c r="L27" s="50">
        <f>'Datos CHC'!L26*1000*6.9625</f>
        <v>97475</v>
      </c>
      <c r="M27" s="50">
        <f>'Datos CHC'!M26*1000*6.9625</f>
        <v>71017.5</v>
      </c>
      <c r="N27" s="55">
        <f>'Datos CHC'!N26*1000*6.9625</f>
        <v>355783.75</v>
      </c>
    </row>
    <row r="28" spans="1:14" x14ac:dyDescent="0.3">
      <c r="A28">
        <v>1962</v>
      </c>
      <c r="B28" t="s">
        <v>22</v>
      </c>
      <c r="C28" s="54">
        <f>'Datos CHC'!C27*1000*6.9625</f>
        <v>573710</v>
      </c>
      <c r="D28" s="50">
        <f>'Datos CHC'!D27*1000*6.9625</f>
        <v>1541497.5</v>
      </c>
      <c r="E28" s="50">
        <f>'Datos CHC'!E27*1000*6.9625</f>
        <v>932975</v>
      </c>
      <c r="F28" s="50">
        <f>'Datos CHC'!F27*1000*6.9625</f>
        <v>747772.5</v>
      </c>
      <c r="G28" s="50">
        <f>'Datos CHC'!G27*1000*6.9625</f>
        <v>1111911.25</v>
      </c>
      <c r="H28" s="50">
        <f>'Datos CHC'!H27*1000*6.9625</f>
        <v>1012347.5</v>
      </c>
      <c r="I28" s="50">
        <f>'Datos CHC'!I27*1000*6.9625</f>
        <v>532631.25</v>
      </c>
      <c r="J28" s="50">
        <f>'Datos CHC'!J27*1000*6.9625</f>
        <v>351606.25</v>
      </c>
      <c r="K28" s="50">
        <f>'Datos CHC'!K27*1000*6.9625</f>
        <v>687198.75</v>
      </c>
      <c r="L28" s="50">
        <f>'Datos CHC'!L27*1000*6.9625</f>
        <v>419142.5</v>
      </c>
      <c r="M28" s="50">
        <f>'Datos CHC'!M27*1000*6.9625</f>
        <v>570228.75</v>
      </c>
      <c r="N28" s="55">
        <f>'Datos CHC'!N27*1000*6.9625</f>
        <v>1070136.25</v>
      </c>
    </row>
    <row r="29" spans="1:14" x14ac:dyDescent="0.3">
      <c r="A29">
        <v>1963</v>
      </c>
      <c r="B29" t="s">
        <v>23</v>
      </c>
      <c r="C29" s="54">
        <f>'Datos CHC'!C28*1000*6.9625</f>
        <v>220711.25</v>
      </c>
      <c r="D29" s="50">
        <f>'Datos CHC'!D28*1000*6.9625</f>
        <v>1022791.25</v>
      </c>
      <c r="E29" s="50">
        <f>'Datos CHC'!E28*1000*6.9625</f>
        <v>437245</v>
      </c>
      <c r="F29" s="50">
        <f>'Datos CHC'!F28*1000*6.9625</f>
        <v>122540</v>
      </c>
      <c r="G29" s="50">
        <f>'Datos CHC'!G28*1000*6.9625</f>
        <v>614788.75</v>
      </c>
      <c r="H29" s="50">
        <f>'Datos CHC'!H28*1000*6.9625</f>
        <v>1038108.75</v>
      </c>
      <c r="I29" s="50">
        <f>'Datos CHC'!I28*1000*6.9625</f>
        <v>1193372.5</v>
      </c>
      <c r="J29" s="50">
        <f>'Datos CHC'!J28*1000*6.9625</f>
        <v>500603.75</v>
      </c>
      <c r="K29" s="50">
        <f>'Datos CHC'!K28*1000*6.9625</f>
        <v>353695</v>
      </c>
      <c r="L29" s="50">
        <f>'Datos CHC'!L28*1000*6.9625</f>
        <v>213052.5</v>
      </c>
      <c r="M29" s="50">
        <f>'Datos CHC'!M28*1000*6.9625</f>
        <v>345340</v>
      </c>
      <c r="N29" s="55">
        <f>'Datos CHC'!N28*1000*6.9625</f>
        <v>372493.75</v>
      </c>
    </row>
    <row r="30" spans="1:14" x14ac:dyDescent="0.3">
      <c r="A30">
        <v>1964</v>
      </c>
      <c r="B30" t="s">
        <v>24</v>
      </c>
      <c r="C30" s="54">
        <f>'Datos CHC'!C29*1000*6.9625</f>
        <v>1150901.25</v>
      </c>
      <c r="D30" s="50">
        <f>'Datos CHC'!D29*1000*6.9625</f>
        <v>650993.75</v>
      </c>
      <c r="E30" s="50">
        <f>'Datos CHC'!E29*1000*6.9625</f>
        <v>1087542.5</v>
      </c>
      <c r="F30" s="50">
        <f>'Datos CHC'!F29*1000*6.9625</f>
        <v>938545</v>
      </c>
      <c r="G30" s="50">
        <f>'Datos CHC'!G29*1000*6.9625</f>
        <v>370405</v>
      </c>
      <c r="H30" s="50">
        <f>'Datos CHC'!H29*1000*6.9625</f>
        <v>966395</v>
      </c>
      <c r="I30" s="50">
        <f>'Datos CHC'!I29*1000*6.9625</f>
        <v>615485</v>
      </c>
      <c r="J30" s="50">
        <f>'Datos CHC'!J29*1000*6.9625</f>
        <v>469272.5</v>
      </c>
      <c r="K30" s="50">
        <f>'Datos CHC'!K29*1000*6.9625</f>
        <v>178936.25</v>
      </c>
      <c r="L30" s="50">
        <f>'Datos CHC'!L29*1000*6.9625</f>
        <v>210267.5</v>
      </c>
      <c r="M30" s="50">
        <f>'Datos CHC'!M29*1000*6.9625</f>
        <v>371797.5</v>
      </c>
      <c r="N30" s="55">
        <f>'Datos CHC'!N29*1000*6.9625</f>
        <v>673273.75</v>
      </c>
    </row>
    <row r="31" spans="1:14" x14ac:dyDescent="0.3">
      <c r="A31">
        <v>1965</v>
      </c>
      <c r="B31" t="s">
        <v>25</v>
      </c>
      <c r="C31" s="54">
        <f>'Datos CHC'!C30*1000*6.9625</f>
        <v>591116.25</v>
      </c>
      <c r="D31" s="50">
        <f>'Datos CHC'!D30*1000*6.9625</f>
        <v>1098682.5</v>
      </c>
      <c r="E31" s="50">
        <f>'Datos CHC'!E30*1000*6.9625</f>
        <v>1221918.75</v>
      </c>
      <c r="F31" s="50">
        <f>'Datos CHC'!F30*1000*6.9625</f>
        <v>878667.5</v>
      </c>
      <c r="G31" s="50">
        <f>'Datos CHC'!G30*1000*6.9625</f>
        <v>1416868.75</v>
      </c>
      <c r="H31" s="50">
        <f>'Datos CHC'!H30*1000*6.9625</f>
        <v>343251.25</v>
      </c>
      <c r="I31" s="50">
        <f>'Datos CHC'!I30*1000*6.9625</f>
        <v>641246.25</v>
      </c>
      <c r="J31" s="50">
        <f>'Datos CHC'!J30*1000*6.9625</f>
        <v>503388.75</v>
      </c>
      <c r="K31" s="50">
        <f>'Datos CHC'!K30*1000*6.9625</f>
        <v>963610</v>
      </c>
      <c r="L31" s="50">
        <f>'Datos CHC'!L30*1000*6.9625</f>
        <v>195646.25</v>
      </c>
      <c r="M31" s="50">
        <f>'Datos CHC'!M30*1000*6.9625</f>
        <v>178240</v>
      </c>
      <c r="N31" s="55">
        <f>'Datos CHC'!N30*1000*6.9625</f>
        <v>265967.5</v>
      </c>
    </row>
    <row r="32" spans="1:14" x14ac:dyDescent="0.3">
      <c r="A32">
        <v>1966</v>
      </c>
      <c r="B32" t="s">
        <v>26</v>
      </c>
      <c r="C32" s="54">
        <f>'Datos CHC'!C31*1000*6.9625</f>
        <v>1657771.25</v>
      </c>
      <c r="D32" s="50">
        <f>'Datos CHC'!D31*1000*6.9625</f>
        <v>1754550</v>
      </c>
      <c r="E32" s="50">
        <f>'Datos CHC'!E31*1000*6.9625</f>
        <v>619662.5</v>
      </c>
      <c r="F32" s="50">
        <f>'Datos CHC'!F31*1000*6.9625</f>
        <v>689287.5</v>
      </c>
      <c r="G32" s="50">
        <f>'Datos CHC'!G31*1000*6.9625</f>
        <v>366923.75</v>
      </c>
      <c r="H32" s="50">
        <f>'Datos CHC'!H31*1000*6.9625</f>
        <v>584850</v>
      </c>
      <c r="I32" s="50">
        <f>'Datos CHC'!I31*1000*6.9625</f>
        <v>461613.75</v>
      </c>
      <c r="J32" s="50">
        <f>'Datos CHC'!J31*1000*6.9625</f>
        <v>710871.25</v>
      </c>
      <c r="K32" s="50">
        <f>'Datos CHC'!K31*1000*6.9625</f>
        <v>248561.25</v>
      </c>
      <c r="L32" s="50">
        <f>'Datos CHC'!L31*1000*6.9625</f>
        <v>99563.75</v>
      </c>
      <c r="M32" s="50">
        <f>'Datos CHC'!M31*1000*6.9625</f>
        <v>294513.75</v>
      </c>
      <c r="N32" s="55">
        <f>'Datos CHC'!N31*1000*6.9625</f>
        <v>347428.75</v>
      </c>
    </row>
    <row r="33" spans="1:14" x14ac:dyDescent="0.3">
      <c r="A33">
        <v>1967</v>
      </c>
      <c r="B33" t="s">
        <v>27</v>
      </c>
      <c r="C33" s="54">
        <f>'Datos CHC'!C32*1000*6.9625</f>
        <v>468576.25</v>
      </c>
      <c r="D33" s="50">
        <f>'Datos CHC'!D32*1000*6.9625</f>
        <v>1531750</v>
      </c>
      <c r="E33" s="50">
        <f>'Datos CHC'!E32*1000*6.9625</f>
        <v>1624351.25</v>
      </c>
      <c r="F33" s="50">
        <f>'Datos CHC'!F32*1000*6.9625</f>
        <v>951773.75</v>
      </c>
      <c r="G33" s="50">
        <f>'Datos CHC'!G32*1000*6.9625</f>
        <v>648208.75</v>
      </c>
      <c r="H33" s="50">
        <f>'Datos CHC'!H32*1000*6.9625</f>
        <v>540986.25</v>
      </c>
      <c r="I33" s="50">
        <f>'Datos CHC'!I32*1000*6.9625</f>
        <v>923923.75</v>
      </c>
      <c r="J33" s="50">
        <f>'Datos CHC'!J32*1000*6.9625</f>
        <v>763090</v>
      </c>
      <c r="K33" s="50">
        <f>'Datos CHC'!K32*1000*6.9625</f>
        <v>178240</v>
      </c>
      <c r="L33" s="50">
        <f>'Datos CHC'!L32*1000*6.9625</f>
        <v>118362.5</v>
      </c>
      <c r="M33" s="50">
        <f>'Datos CHC'!M32*1000*6.9625</f>
        <v>739417.5</v>
      </c>
      <c r="N33" s="55">
        <f>'Datos CHC'!N32*1000*6.9625</f>
        <v>783281.25</v>
      </c>
    </row>
    <row r="34" spans="1:14" x14ac:dyDescent="0.3">
      <c r="A34">
        <v>1968</v>
      </c>
      <c r="B34" t="s">
        <v>28</v>
      </c>
      <c r="C34" s="54">
        <f>'Datos CHC'!C33*1000*6.9625</f>
        <v>481805</v>
      </c>
      <c r="D34" s="50">
        <f>'Datos CHC'!D33*1000*6.9625</f>
        <v>618270</v>
      </c>
      <c r="E34" s="50">
        <f>'Datos CHC'!E33*1000*6.9625</f>
        <v>1541497.5</v>
      </c>
      <c r="F34" s="50">
        <f>'Datos CHC'!F33*1000*6.9625</f>
        <v>617573.75</v>
      </c>
      <c r="G34" s="50">
        <f>'Datos CHC'!G33*1000*6.9625</f>
        <v>871008.75</v>
      </c>
      <c r="H34" s="50">
        <f>'Datos CHC'!H33*1000*6.9625</f>
        <v>1077098.75</v>
      </c>
      <c r="I34" s="50">
        <f>'Datos CHC'!I33*1000*6.9625</f>
        <v>756823.75</v>
      </c>
      <c r="J34" s="50">
        <f>'Datos CHC'!J33*1000*6.9625</f>
        <v>779103.75</v>
      </c>
      <c r="K34" s="50">
        <f>'Datos CHC'!K33*1000*6.9625</f>
        <v>387115</v>
      </c>
      <c r="L34" s="50">
        <f>'Datos CHC'!L33*1000*6.9625</f>
        <v>171277.5</v>
      </c>
      <c r="M34" s="50">
        <f>'Datos CHC'!M33*1000*6.9625</f>
        <v>90512.5</v>
      </c>
      <c r="N34" s="55">
        <f>'Datos CHC'!N33*1000*6.9625</f>
        <v>1477442.5</v>
      </c>
    </row>
    <row r="35" spans="1:14" x14ac:dyDescent="0.3">
      <c r="A35">
        <v>1969</v>
      </c>
      <c r="B35" t="s">
        <v>29</v>
      </c>
      <c r="C35" s="54">
        <f>'Datos CHC'!C34*1000*6.9625</f>
        <v>155960</v>
      </c>
      <c r="D35" s="50">
        <f>'Datos CHC'!D34*1000*6.9625</f>
        <v>777711.25</v>
      </c>
      <c r="E35" s="50">
        <f>'Datos CHC'!E34*1000*6.9625</f>
        <v>1441933.75</v>
      </c>
      <c r="F35" s="50">
        <f>'Datos CHC'!F34*1000*6.9625</f>
        <v>871705</v>
      </c>
      <c r="G35" s="50">
        <f>'Datos CHC'!G34*1000*6.9625</f>
        <v>804865</v>
      </c>
      <c r="H35" s="50">
        <f>'Datos CHC'!H34*1000*6.9625</f>
        <v>684413.75</v>
      </c>
      <c r="I35" s="50">
        <f>'Datos CHC'!I34*1000*6.9625</f>
        <v>782585</v>
      </c>
      <c r="J35" s="50">
        <f>'Datos CHC'!J34*1000*6.9625</f>
        <v>493641.25</v>
      </c>
      <c r="K35" s="50">
        <f>'Datos CHC'!K34*1000*6.9625</f>
        <v>550733.75</v>
      </c>
      <c r="L35" s="50">
        <f>'Datos CHC'!L34*1000*6.9625</f>
        <v>217230</v>
      </c>
      <c r="M35" s="50">
        <f>'Datos CHC'!M34*1000*6.9625</f>
        <v>379456.25</v>
      </c>
      <c r="N35" s="55">
        <f>'Datos CHC'!N34*1000*6.9625</f>
        <v>162922.5</v>
      </c>
    </row>
    <row r="36" spans="1:14" x14ac:dyDescent="0.3">
      <c r="A36">
        <v>1970</v>
      </c>
      <c r="B36" t="s">
        <v>30</v>
      </c>
      <c r="C36" s="54">
        <f>'Datos CHC'!C35*1000*6.9625</f>
        <v>719922.5</v>
      </c>
      <c r="D36" s="50">
        <f>'Datos CHC'!D35*1000*6.9625</f>
        <v>928101.25</v>
      </c>
      <c r="E36" s="50">
        <f>'Datos CHC'!E35*1000*6.9625</f>
        <v>726885</v>
      </c>
      <c r="F36" s="50">
        <f>'Datos CHC'!F35*1000*6.9625</f>
        <v>1167611.25</v>
      </c>
      <c r="G36" s="50">
        <f>'Datos CHC'!G35*1000*6.9625</f>
        <v>354391.25</v>
      </c>
      <c r="H36" s="50">
        <f>'Datos CHC'!H35*1000*6.9625</f>
        <v>1086846.25</v>
      </c>
      <c r="I36" s="50">
        <f>'Datos CHC'!I35*1000*6.9625</f>
        <v>979623.75</v>
      </c>
      <c r="J36" s="50">
        <f>'Datos CHC'!J35*1000*6.9625</f>
        <v>1380663.75</v>
      </c>
      <c r="K36" s="50">
        <f>'Datos CHC'!K35*1000*6.9625</f>
        <v>577887.5</v>
      </c>
      <c r="L36" s="50">
        <f>'Datos CHC'!L35*1000*6.9625</f>
        <v>562570</v>
      </c>
      <c r="M36" s="50">
        <f>'Datos CHC'!M35*1000*6.9625</f>
        <v>190076.25</v>
      </c>
      <c r="N36" s="55">
        <f>'Datos CHC'!N35*1000*6.9625</f>
        <v>317490</v>
      </c>
    </row>
    <row r="37" spans="1:14" x14ac:dyDescent="0.3">
      <c r="A37">
        <v>1971</v>
      </c>
      <c r="B37" t="s">
        <v>31</v>
      </c>
      <c r="C37" s="54">
        <f>'Datos CHC'!C36*1000*6.9625</f>
        <v>151782.5</v>
      </c>
      <c r="D37" s="50">
        <f>'Datos CHC'!D36*1000*6.9625</f>
        <v>2244013.75</v>
      </c>
      <c r="E37" s="50">
        <f>'Datos CHC'!E36*1000*6.9625</f>
        <v>891200</v>
      </c>
      <c r="F37" s="50">
        <f>'Datos CHC'!F36*1000*6.9625</f>
        <v>1173181.25</v>
      </c>
      <c r="G37" s="50">
        <f>'Datos CHC'!G36*1000*6.9625</f>
        <v>1341673.75</v>
      </c>
      <c r="H37" s="50">
        <f>'Datos CHC'!H36*1000*6.9625</f>
        <v>743595</v>
      </c>
      <c r="I37" s="50">
        <f>'Datos CHC'!I36*1000*6.9625</f>
        <v>734543.75</v>
      </c>
      <c r="J37" s="50">
        <f>'Datos CHC'!J36*1000*6.9625</f>
        <v>1352117.5</v>
      </c>
      <c r="K37" s="50">
        <f>'Datos CHC'!K36*1000*6.9625</f>
        <v>582065</v>
      </c>
      <c r="L37" s="50">
        <f>'Datos CHC'!L36*1000*6.9625</f>
        <v>135072.5</v>
      </c>
      <c r="M37" s="50">
        <f>'Datos CHC'!M36*1000*6.9625</f>
        <v>344643.75</v>
      </c>
      <c r="N37" s="55">
        <f>'Datos CHC'!N36*1000*6.9625</f>
        <v>347428.75</v>
      </c>
    </row>
    <row r="38" spans="1:14" x14ac:dyDescent="0.3">
      <c r="A38">
        <v>1972</v>
      </c>
      <c r="B38" t="s">
        <v>32</v>
      </c>
      <c r="C38" s="54">
        <f>'Datos CHC'!C37*1000*6.9625</f>
        <v>768660</v>
      </c>
      <c r="D38" s="50">
        <f>'Datos CHC'!D37*1000*6.9625</f>
        <v>554911.25</v>
      </c>
      <c r="E38" s="50">
        <f>'Datos CHC'!E37*1000*6.9625</f>
        <v>694161.25</v>
      </c>
      <c r="F38" s="50">
        <f>'Datos CHC'!F37*1000*6.9625</f>
        <v>1035323.75</v>
      </c>
      <c r="G38" s="50">
        <f>'Datos CHC'!G37*1000*6.9625</f>
        <v>1311038.75</v>
      </c>
      <c r="H38" s="50">
        <f>'Datos CHC'!H37*1000*6.9625</f>
        <v>477627.5</v>
      </c>
      <c r="I38" s="50">
        <f>'Datos CHC'!I37*1000*6.9625</f>
        <v>642638.75</v>
      </c>
      <c r="J38" s="50">
        <f>'Datos CHC'!J37*1000*6.9625</f>
        <v>972661.25</v>
      </c>
      <c r="K38" s="50">
        <f>'Datos CHC'!K37*1000*6.9625</f>
        <v>359265</v>
      </c>
      <c r="L38" s="50">
        <f>'Datos CHC'!L37*1000*6.9625</f>
        <v>330718.75</v>
      </c>
      <c r="M38" s="50">
        <f>'Datos CHC'!M37*1000*6.9625</f>
        <v>250650</v>
      </c>
      <c r="N38" s="55">
        <f>'Datos CHC'!N37*1000*6.9625</f>
        <v>849425</v>
      </c>
    </row>
    <row r="39" spans="1:14" x14ac:dyDescent="0.3">
      <c r="A39">
        <v>1973</v>
      </c>
      <c r="B39" t="s">
        <v>33</v>
      </c>
      <c r="C39" s="54">
        <f>'Datos CHC'!C38*1000*6.9625</f>
        <v>960825</v>
      </c>
      <c r="D39" s="50">
        <f>'Datos CHC'!D38*1000*6.9625</f>
        <v>312616.25</v>
      </c>
      <c r="E39" s="50">
        <f>'Datos CHC'!E38*1000*6.9625</f>
        <v>1029753.75</v>
      </c>
      <c r="F39" s="50">
        <f>'Datos CHC'!F38*1000*6.9625</f>
        <v>743595</v>
      </c>
      <c r="G39" s="50">
        <f>'Datos CHC'!G38*1000*6.9625</f>
        <v>1418957.5</v>
      </c>
      <c r="H39" s="50">
        <f>'Datos CHC'!H38*1000*6.9625</f>
        <v>1080580</v>
      </c>
      <c r="I39" s="50">
        <f>'Datos CHC'!I38*1000*6.9625</f>
        <v>589027.5</v>
      </c>
      <c r="J39" s="50">
        <f>'Datos CHC'!J38*1000*6.9625</f>
        <v>449777.5</v>
      </c>
      <c r="K39" s="50">
        <f>'Datos CHC'!K38*1000*6.9625</f>
        <v>300083.75</v>
      </c>
      <c r="L39" s="50">
        <f>'Datos CHC'!L38*1000*6.9625</f>
        <v>135768.75</v>
      </c>
      <c r="M39" s="50">
        <f>'Datos CHC'!M38*1000*6.9625</f>
        <v>187291.25</v>
      </c>
      <c r="N39" s="55">
        <f>'Datos CHC'!N38*1000*6.9625</f>
        <v>315401.25</v>
      </c>
    </row>
    <row r="40" spans="1:14" x14ac:dyDescent="0.3">
      <c r="A40">
        <v>1974</v>
      </c>
      <c r="B40" t="s">
        <v>34</v>
      </c>
      <c r="C40" s="54">
        <f>'Datos CHC'!C39*1000*6.9625</f>
        <v>1643150</v>
      </c>
      <c r="D40" s="50">
        <f>'Datos CHC'!D39*1000*6.9625</f>
        <v>706693.75</v>
      </c>
      <c r="E40" s="50">
        <f>'Datos CHC'!E39*1000*6.9625</f>
        <v>201216.25</v>
      </c>
      <c r="F40" s="50">
        <f>'Datos CHC'!F39*1000*6.9625</f>
        <v>653778.75</v>
      </c>
      <c r="G40" s="50">
        <f>'Datos CHC'!G39*1000*6.9625</f>
        <v>216533.75</v>
      </c>
      <c r="H40" s="50">
        <f>'Datos CHC'!H39*1000*6.9625</f>
        <v>918353.75</v>
      </c>
      <c r="I40" s="50">
        <f>'Datos CHC'!I39*1000*6.9625</f>
        <v>748468.75</v>
      </c>
      <c r="J40" s="50">
        <f>'Datos CHC'!J39*1000*6.9625</f>
        <v>1246287.5</v>
      </c>
      <c r="K40" s="50">
        <f>'Datos CHC'!K39*1000*6.9625</f>
        <v>474842.5</v>
      </c>
      <c r="L40" s="50">
        <f>'Datos CHC'!L39*1000*6.9625</f>
        <v>152478.75</v>
      </c>
      <c r="M40" s="50">
        <f>'Datos CHC'!M39*1000*6.9625</f>
        <v>375975</v>
      </c>
      <c r="N40" s="55">
        <f>'Datos CHC'!N39*1000*6.9625</f>
        <v>1154382.5</v>
      </c>
    </row>
    <row r="41" spans="1:14" x14ac:dyDescent="0.3">
      <c r="A41">
        <v>1975</v>
      </c>
      <c r="B41" t="s">
        <v>35</v>
      </c>
      <c r="C41" s="54">
        <f>'Datos CHC'!C40*1000*6.9625</f>
        <v>925316.25</v>
      </c>
      <c r="D41" s="50">
        <f>'Datos CHC'!D40*1000*6.9625</f>
        <v>1503900</v>
      </c>
      <c r="E41" s="50">
        <f>'Datos CHC'!E40*1000*6.9625</f>
        <v>1351421.25</v>
      </c>
      <c r="F41" s="50">
        <f>'Datos CHC'!F40*1000*6.9625</f>
        <v>597382.5</v>
      </c>
      <c r="G41" s="50">
        <f>'Datos CHC'!G40*1000*6.9625</f>
        <v>361353.75</v>
      </c>
      <c r="H41" s="50">
        <f>'Datos CHC'!H40*1000*6.9625</f>
        <v>550733.75</v>
      </c>
      <c r="I41" s="50">
        <f>'Datos CHC'!I40*1000*6.9625</f>
        <v>881452.5</v>
      </c>
      <c r="J41" s="50">
        <f>'Datos CHC'!J40*1000*6.9625</f>
        <v>155263.75</v>
      </c>
      <c r="K41" s="50">
        <f>'Datos CHC'!K40*1000*6.9625</f>
        <v>142731.25</v>
      </c>
      <c r="L41" s="50">
        <f>'Datos CHC'!L40*1000*6.9625</f>
        <v>614092.5</v>
      </c>
      <c r="M41" s="50">
        <f>'Datos CHC'!M40*1000*6.9625</f>
        <v>616181.25</v>
      </c>
      <c r="N41" s="55">
        <f>'Datos CHC'!N40*1000*6.9625</f>
        <v>561177.5</v>
      </c>
    </row>
    <row r="42" spans="1:14" x14ac:dyDescent="0.3">
      <c r="A42">
        <v>1976</v>
      </c>
      <c r="B42" t="s">
        <v>36</v>
      </c>
      <c r="C42" s="54">
        <f>'Datos CHC'!C41*1000*6.9625</f>
        <v>956647.5</v>
      </c>
      <c r="D42" s="50">
        <f>'Datos CHC'!D41*1000*6.9625</f>
        <v>1112607.5</v>
      </c>
      <c r="E42" s="50">
        <f>'Datos CHC'!E41*1000*6.9625</f>
        <v>885630</v>
      </c>
      <c r="F42" s="50">
        <f>'Datos CHC'!F41*1000*6.9625</f>
        <v>622447.5</v>
      </c>
      <c r="G42" s="50">
        <f>'Datos CHC'!G41*1000*6.9625</f>
        <v>563962.5</v>
      </c>
      <c r="H42" s="50">
        <f>'Datos CHC'!H41*1000*6.9625</f>
        <v>648905</v>
      </c>
      <c r="I42" s="50">
        <f>'Datos CHC'!I41*1000*6.9625</f>
        <v>569532.5</v>
      </c>
      <c r="J42" s="50">
        <f>'Datos CHC'!J41*1000*6.9625</f>
        <v>1505292.5</v>
      </c>
      <c r="K42" s="50">
        <f>'Datos CHC'!K41*1000*6.9625</f>
        <v>1088238.75</v>
      </c>
      <c r="L42" s="50">
        <f>'Datos CHC'!L41*1000*6.9625</f>
        <v>1251161.25</v>
      </c>
      <c r="M42" s="50">
        <f>'Datos CHC'!M41*1000*6.9625</f>
        <v>617573.75</v>
      </c>
      <c r="N42" s="55">
        <f>'Datos CHC'!N41*1000*6.9625</f>
        <v>206090</v>
      </c>
    </row>
    <row r="43" spans="1:14" x14ac:dyDescent="0.3">
      <c r="A43">
        <v>1977</v>
      </c>
      <c r="B43" t="s">
        <v>37</v>
      </c>
      <c r="C43" s="54">
        <f>'Datos CHC'!C42*1000*6.9625</f>
        <v>579976.25</v>
      </c>
      <c r="D43" s="50">
        <f>'Datos CHC'!D42*1000*6.9625</f>
        <v>428193.75</v>
      </c>
      <c r="E43" s="50">
        <f>'Datos CHC'!E42*1000*6.9625</f>
        <v>985890</v>
      </c>
      <c r="F43" s="50">
        <f>'Datos CHC'!F42*1000*6.9625</f>
        <v>2005200</v>
      </c>
      <c r="G43" s="50">
        <f>'Datos CHC'!G42*1000*6.9625</f>
        <v>837588.75</v>
      </c>
      <c r="H43" s="50">
        <f>'Datos CHC'!H42*1000*6.9625</f>
        <v>574406.25</v>
      </c>
      <c r="I43" s="50">
        <f>'Datos CHC'!I42*1000*6.9625</f>
        <v>1351421.25</v>
      </c>
      <c r="J43" s="50">
        <f>'Datos CHC'!J42*1000*6.9625</f>
        <v>1061085</v>
      </c>
      <c r="K43" s="50">
        <f>'Datos CHC'!K42*1000*6.9625</f>
        <v>891896.25</v>
      </c>
      <c r="L43" s="50">
        <f>'Datos CHC'!L42*1000*6.9625</f>
        <v>265271.25</v>
      </c>
      <c r="M43" s="50">
        <f>'Datos CHC'!M42*1000*6.9625</f>
        <v>111400</v>
      </c>
      <c r="N43" s="55">
        <f>'Datos CHC'!N42*1000*6.9625</f>
        <v>299387.5</v>
      </c>
    </row>
    <row r="44" spans="1:14" x14ac:dyDescent="0.3">
      <c r="A44">
        <v>1978</v>
      </c>
      <c r="B44" t="s">
        <v>38</v>
      </c>
      <c r="C44" s="54">
        <f>'Datos CHC'!C43*1000*6.9625</f>
        <v>431675</v>
      </c>
      <c r="D44" s="50">
        <f>'Datos CHC'!D43*1000*6.9625</f>
        <v>833411.25</v>
      </c>
      <c r="E44" s="50">
        <f>'Datos CHC'!E43*1000*6.9625</f>
        <v>1570043.75</v>
      </c>
      <c r="F44" s="50">
        <f>'Datos CHC'!F43*1000*6.9625</f>
        <v>1414780</v>
      </c>
      <c r="G44" s="50">
        <f>'Datos CHC'!G43*1000*6.9625</f>
        <v>1533142.5</v>
      </c>
      <c r="H44" s="50">
        <f>'Datos CHC'!H43*1000*6.9625</f>
        <v>1313823.75</v>
      </c>
      <c r="I44" s="50">
        <f>'Datos CHC'!I43*1000*6.9625</f>
        <v>732455</v>
      </c>
      <c r="J44" s="50">
        <f>'Datos CHC'!J43*1000*6.9625</f>
        <v>657956.25</v>
      </c>
      <c r="K44" s="50">
        <f>'Datos CHC'!K43*1000*6.9625</f>
        <v>232547.5</v>
      </c>
      <c r="L44" s="50">
        <f>'Datos CHC'!L43*1000*6.9625</f>
        <v>481805</v>
      </c>
      <c r="M44" s="50">
        <f>'Datos CHC'!M43*1000*6.9625</f>
        <v>231851.25</v>
      </c>
      <c r="N44" s="55">
        <f>'Datos CHC'!N43*1000*6.9625</f>
        <v>504085</v>
      </c>
    </row>
    <row r="45" spans="1:14" x14ac:dyDescent="0.3">
      <c r="A45">
        <v>1979</v>
      </c>
      <c r="B45" t="s">
        <v>39</v>
      </c>
      <c r="C45" s="54">
        <f>'Datos CHC'!C44*1000*6.9625</f>
        <v>1535231.25</v>
      </c>
      <c r="D45" s="50">
        <f>'Datos CHC'!D44*1000*6.9625</f>
        <v>1448200</v>
      </c>
      <c r="E45" s="50">
        <f>'Datos CHC'!E44*1000*6.9625</f>
        <v>1147420</v>
      </c>
      <c r="F45" s="50">
        <f>'Datos CHC'!F44*1000*6.9625</f>
        <v>983105</v>
      </c>
      <c r="G45" s="50">
        <f>'Datos CHC'!G44*1000*6.9625</f>
        <v>345340</v>
      </c>
      <c r="H45" s="50">
        <f>'Datos CHC'!H44*1000*6.9625</f>
        <v>785370</v>
      </c>
      <c r="I45" s="50">
        <f>'Datos CHC'!I44*1000*6.9625</f>
        <v>845247.5</v>
      </c>
      <c r="J45" s="50">
        <f>'Datos CHC'!J44*1000*6.9625</f>
        <v>905821.25</v>
      </c>
      <c r="K45" s="50">
        <f>'Datos CHC'!K44*1000*6.9625</f>
        <v>318882.5</v>
      </c>
      <c r="L45" s="50">
        <f>'Datos CHC'!L44*1000*6.9625</f>
        <v>327237.5</v>
      </c>
      <c r="M45" s="50">
        <f>'Datos CHC'!M44*1000*6.9625</f>
        <v>193557.5</v>
      </c>
      <c r="N45" s="55">
        <f>'Datos CHC'!N44*1000*6.9625</f>
        <v>93297.5</v>
      </c>
    </row>
    <row r="46" spans="1:14" x14ac:dyDescent="0.3">
      <c r="A46">
        <v>1980</v>
      </c>
      <c r="B46" t="s">
        <v>40</v>
      </c>
      <c r="C46" s="54">
        <f>'Datos CHC'!C45*1000*6.9625</f>
        <v>1137672.5</v>
      </c>
      <c r="D46" s="50">
        <f>'Datos CHC'!D45*1000*6.9625</f>
        <v>1102860</v>
      </c>
      <c r="E46" s="50">
        <f>'Datos CHC'!E45*1000*6.9625</f>
        <v>1303380</v>
      </c>
      <c r="F46" s="50">
        <f>'Datos CHC'!F45*1000*6.9625</f>
        <v>902340</v>
      </c>
      <c r="G46" s="50">
        <f>'Datos CHC'!G45*1000*6.9625</f>
        <v>572317.5</v>
      </c>
      <c r="H46" s="50">
        <f>'Datos CHC'!H45*1000*6.9625</f>
        <v>567443.75</v>
      </c>
      <c r="I46" s="50">
        <f>'Datos CHC'!I45*1000*6.9625</f>
        <v>823663.75</v>
      </c>
      <c r="J46" s="50">
        <f>'Datos CHC'!J45*1000*6.9625</f>
        <v>620358.75</v>
      </c>
      <c r="K46" s="50">
        <f>'Datos CHC'!K45*1000*6.9625</f>
        <v>268056.25</v>
      </c>
      <c r="L46" s="50">
        <f>'Datos CHC'!L45*1000*6.9625</f>
        <v>213748.75</v>
      </c>
      <c r="M46" s="50">
        <f>'Datos CHC'!M45*1000*6.9625</f>
        <v>136465</v>
      </c>
      <c r="N46" s="55">
        <f>'Datos CHC'!N45*1000*6.9625</f>
        <v>479716.25</v>
      </c>
    </row>
    <row r="47" spans="1:14" x14ac:dyDescent="0.3">
      <c r="A47">
        <v>1981</v>
      </c>
      <c r="B47" t="s">
        <v>41</v>
      </c>
      <c r="C47" s="54">
        <f>'Datos CHC'!C46*1000*6.9625</f>
        <v>994941.25</v>
      </c>
      <c r="D47" s="50">
        <f>'Datos CHC'!D46*1000*6.9625</f>
        <v>77980</v>
      </c>
      <c r="E47" s="50">
        <f>'Datos CHC'!E46*1000*6.9625</f>
        <v>1620173.75</v>
      </c>
      <c r="F47" s="50">
        <f>'Datos CHC'!F46*1000*6.9625</f>
        <v>350910</v>
      </c>
      <c r="G47" s="50">
        <f>'Datos CHC'!G46*1000*6.9625</f>
        <v>726885</v>
      </c>
      <c r="H47" s="50">
        <f>'Datos CHC'!H46*1000*6.9625</f>
        <v>512440</v>
      </c>
      <c r="I47" s="50">
        <f>'Datos CHC'!I46*1000*6.9625</f>
        <v>93297.5</v>
      </c>
      <c r="J47" s="50">
        <f>'Datos CHC'!J46*1000*6.9625</f>
        <v>591116.25</v>
      </c>
      <c r="K47" s="50">
        <f>'Datos CHC'!K46*1000*6.9625</f>
        <v>357872.5</v>
      </c>
      <c r="L47" s="50">
        <f>'Datos CHC'!L46*1000*6.9625</f>
        <v>313312.5</v>
      </c>
      <c r="M47" s="50">
        <f>'Datos CHC'!M46*1000*6.9625</f>
        <v>194950</v>
      </c>
      <c r="N47" s="55">
        <f>'Datos CHC'!N46*1000*6.9625</f>
        <v>350213.75</v>
      </c>
    </row>
    <row r="48" spans="1:14" x14ac:dyDescent="0.3">
      <c r="A48">
        <v>1982</v>
      </c>
      <c r="B48" t="s">
        <v>42</v>
      </c>
      <c r="C48" s="54">
        <f>'Datos CHC'!C47*1000*6.9625</f>
        <v>1228185</v>
      </c>
      <c r="D48" s="50">
        <f>'Datos CHC'!D47*1000*6.9625</f>
        <v>1234451.25</v>
      </c>
      <c r="E48" s="50">
        <f>'Datos CHC'!E47*1000*6.9625</f>
        <v>1730181.25</v>
      </c>
      <c r="F48" s="50">
        <f>'Datos CHC'!F47*1000*6.9625</f>
        <v>195646.25</v>
      </c>
      <c r="G48" s="50">
        <f>'Datos CHC'!G47*1000*6.9625</f>
        <v>1196157.5</v>
      </c>
      <c r="H48" s="50">
        <f>'Datos CHC'!H47*1000*6.9625</f>
        <v>906517.5</v>
      </c>
      <c r="I48" s="50">
        <f>'Datos CHC'!I47*1000*6.9625</f>
        <v>1145331.25</v>
      </c>
      <c r="J48" s="50">
        <f>'Datos CHC'!J47*1000*6.9625</f>
        <v>559785</v>
      </c>
      <c r="K48" s="50">
        <f>'Datos CHC'!K47*1000*6.9625</f>
        <v>320275</v>
      </c>
      <c r="L48" s="50">
        <f>'Datos CHC'!L47*1000*6.9625</f>
        <v>756823.75</v>
      </c>
      <c r="M48" s="50">
        <f>'Datos CHC'!M47*1000*6.9625</f>
        <v>1006081.25</v>
      </c>
      <c r="N48" s="55">
        <f>'Datos CHC'!N47*1000*6.9625</f>
        <v>131591.25</v>
      </c>
    </row>
    <row r="49" spans="1:14" x14ac:dyDescent="0.3">
      <c r="A49">
        <v>1983</v>
      </c>
      <c r="B49" t="s">
        <v>43</v>
      </c>
      <c r="C49" s="54">
        <f>'Datos CHC'!C48*1000*6.9625</f>
        <v>334200</v>
      </c>
      <c r="D49" s="50">
        <f>'Datos CHC'!D48*1000*6.9625</f>
        <v>391988.75</v>
      </c>
      <c r="E49" s="50">
        <f>'Datos CHC'!E48*1000*6.9625</f>
        <v>772837.5</v>
      </c>
      <c r="F49" s="50">
        <f>'Datos CHC'!F48*1000*6.9625</f>
        <v>1430097.5</v>
      </c>
      <c r="G49" s="50">
        <f>'Datos CHC'!G48*1000*6.9625</f>
        <v>1188498.75</v>
      </c>
      <c r="H49" s="50">
        <f>'Datos CHC'!H48*1000*6.9625</f>
        <v>581368.75</v>
      </c>
      <c r="I49" s="50">
        <f>'Datos CHC'!I48*1000*6.9625</f>
        <v>451170</v>
      </c>
      <c r="J49" s="50">
        <f>'Datos CHC'!J48*1000*6.9625</f>
        <v>1819997.5</v>
      </c>
      <c r="K49" s="50">
        <f>'Datos CHC'!K48*1000*6.9625</f>
        <v>511047.5</v>
      </c>
      <c r="L49" s="50">
        <f>'Datos CHC'!L48*1000*6.9625</f>
        <v>190772.5</v>
      </c>
      <c r="M49" s="50">
        <f>'Datos CHC'!M48*1000*6.9625</f>
        <v>260397.5</v>
      </c>
      <c r="N49" s="55">
        <f>'Datos CHC'!N48*1000*6.9625</f>
        <v>536112.5</v>
      </c>
    </row>
    <row r="50" spans="1:14" x14ac:dyDescent="0.3">
      <c r="A50">
        <v>1984</v>
      </c>
      <c r="B50" t="s">
        <v>44</v>
      </c>
      <c r="C50" s="54">
        <f>'Datos CHC'!C49*1000*6.9625</f>
        <v>1116088.75</v>
      </c>
      <c r="D50" s="50">
        <f>'Datos CHC'!D49*1000*6.9625</f>
        <v>1233755</v>
      </c>
      <c r="E50" s="50">
        <f>'Datos CHC'!E49*1000*6.9625</f>
        <v>754735</v>
      </c>
      <c r="F50" s="50">
        <f>'Datos CHC'!F49*1000*6.9625</f>
        <v>813220</v>
      </c>
      <c r="G50" s="50">
        <f>'Datos CHC'!G49*1000*6.9625</f>
        <v>655867.5</v>
      </c>
      <c r="H50" s="50">
        <f>'Datos CHC'!H49*1000*6.9625</f>
        <v>1104948.75</v>
      </c>
      <c r="I50" s="50">
        <f>'Datos CHC'!I49*1000*6.9625</f>
        <v>654475</v>
      </c>
      <c r="J50" s="50">
        <f>'Datos CHC'!J49*1000*6.9625</f>
        <v>896073.75</v>
      </c>
      <c r="K50" s="50">
        <f>'Datos CHC'!K49*1000*6.9625</f>
        <v>238813.75</v>
      </c>
      <c r="L50" s="50">
        <f>'Datos CHC'!L49*1000*6.9625</f>
        <v>300780</v>
      </c>
      <c r="M50" s="50">
        <f>'Datos CHC'!M49*1000*6.9625</f>
        <v>143427.5</v>
      </c>
      <c r="N50" s="55">
        <f>'Datos CHC'!N49*1000*6.9625</f>
        <v>48737.5</v>
      </c>
    </row>
    <row r="51" spans="1:14" x14ac:dyDescent="0.3">
      <c r="A51">
        <v>1985</v>
      </c>
      <c r="B51" t="s">
        <v>45</v>
      </c>
      <c r="C51" s="54">
        <f>'Datos CHC'!C50*1000*6.9625</f>
        <v>102348.75</v>
      </c>
      <c r="D51" s="50">
        <f>'Datos CHC'!D50*1000*6.9625</f>
        <v>788155</v>
      </c>
      <c r="E51" s="50">
        <f>'Datos CHC'!E50*1000*6.9625</f>
        <v>778407.5</v>
      </c>
      <c r="F51" s="50">
        <f>'Datos CHC'!F50*1000*6.9625</f>
        <v>1426616.25</v>
      </c>
      <c r="G51" s="50">
        <f>'Datos CHC'!G50*1000*6.9625</f>
        <v>1178751.25</v>
      </c>
      <c r="H51" s="50">
        <f>'Datos CHC'!H50*1000*6.9625</f>
        <v>499211.25</v>
      </c>
      <c r="I51" s="50">
        <f>'Datos CHC'!I50*1000*6.9625</f>
        <v>766571.25</v>
      </c>
      <c r="J51" s="50">
        <f>'Datos CHC'!J50*1000*6.9625</f>
        <v>292425</v>
      </c>
      <c r="K51" s="50">
        <f>'Datos CHC'!K50*1000*6.9625</f>
        <v>196342.5</v>
      </c>
      <c r="L51" s="50">
        <f>'Datos CHC'!L50*1000*6.9625</f>
        <v>110703.75</v>
      </c>
      <c r="M51" s="50">
        <f>'Datos CHC'!M50*1000*6.9625</f>
        <v>300083.75</v>
      </c>
      <c r="N51" s="55">
        <f>'Datos CHC'!N50*1000*6.9625</f>
        <v>1042982.5</v>
      </c>
    </row>
    <row r="52" spans="1:14" x14ac:dyDescent="0.3">
      <c r="A52">
        <v>1986</v>
      </c>
      <c r="B52" t="s">
        <v>46</v>
      </c>
      <c r="C52" s="54">
        <f>'Datos CHC'!C51*1000*6.9625</f>
        <v>656563.75</v>
      </c>
      <c r="D52" s="50">
        <f>'Datos CHC'!D51*1000*6.9625</f>
        <v>372493.75</v>
      </c>
      <c r="E52" s="50">
        <f>'Datos CHC'!E51*1000*6.9625</f>
        <v>652386.25</v>
      </c>
      <c r="F52" s="50">
        <f>'Datos CHC'!F51*1000*6.9625</f>
        <v>681628.75</v>
      </c>
      <c r="G52" s="50">
        <f>'Datos CHC'!G51*1000*6.9625</f>
        <v>879363.75</v>
      </c>
      <c r="H52" s="50">
        <f>'Datos CHC'!H51*1000*6.9625</f>
        <v>607130</v>
      </c>
      <c r="I52" s="50">
        <f>'Datos CHC'!I51*1000*6.9625</f>
        <v>408698.75</v>
      </c>
      <c r="J52" s="50">
        <f>'Datos CHC'!J51*1000*6.9625</f>
        <v>194253.75</v>
      </c>
      <c r="K52" s="50">
        <f>'Datos CHC'!K51*1000*6.9625</f>
        <v>561873.75</v>
      </c>
      <c r="L52" s="50">
        <f>'Datos CHC'!L51*1000*6.9625</f>
        <v>378063.75</v>
      </c>
      <c r="M52" s="50">
        <f>'Datos CHC'!M51*1000*6.9625</f>
        <v>346732.5</v>
      </c>
      <c r="N52" s="55">
        <f>'Datos CHC'!N51*1000*6.9625</f>
        <v>579976.25</v>
      </c>
    </row>
    <row r="53" spans="1:14" x14ac:dyDescent="0.3">
      <c r="A53">
        <v>1987</v>
      </c>
      <c r="B53" t="s">
        <v>47</v>
      </c>
      <c r="C53" s="54">
        <f>'Datos CHC'!C52*1000*6.9625</f>
        <v>1282492.5</v>
      </c>
      <c r="D53" s="50">
        <f>'Datos CHC'!D52*1000*6.9625</f>
        <v>1352813.75</v>
      </c>
      <c r="E53" s="50">
        <f>'Datos CHC'!E52*1000*6.9625</f>
        <v>359961.25</v>
      </c>
      <c r="F53" s="50">
        <f>'Datos CHC'!F52*1000*6.9625</f>
        <v>843855</v>
      </c>
      <c r="G53" s="50">
        <f>'Datos CHC'!G52*1000*6.9625</f>
        <v>822271.25</v>
      </c>
      <c r="H53" s="50">
        <f>'Datos CHC'!H52*1000*6.9625</f>
        <v>709478.75</v>
      </c>
      <c r="I53" s="50">
        <f>'Datos CHC'!I52*1000*6.9625</f>
        <v>1406425</v>
      </c>
      <c r="J53" s="50">
        <f>'Datos CHC'!J52*1000*6.9625</f>
        <v>742898.75</v>
      </c>
      <c r="K53" s="50">
        <f>'Datos CHC'!K52*1000*6.9625</f>
        <v>806953.75</v>
      </c>
      <c r="L53" s="50">
        <f>'Datos CHC'!L52*1000*6.9625</f>
        <v>460917.5</v>
      </c>
      <c r="M53" s="50">
        <f>'Datos CHC'!M52*1000*6.9625</f>
        <v>177543.75</v>
      </c>
      <c r="N53" s="55">
        <f>'Datos CHC'!N52*1000*6.9625</f>
        <v>211660</v>
      </c>
    </row>
    <row r="54" spans="1:14" x14ac:dyDescent="0.3">
      <c r="A54">
        <v>1988</v>
      </c>
      <c r="B54" t="s">
        <v>48</v>
      </c>
      <c r="C54" s="54">
        <f>'Datos CHC'!C53*1000*6.9625</f>
        <v>359265</v>
      </c>
      <c r="D54" s="50">
        <f>'Datos CHC'!D53*1000*6.9625</f>
        <v>220711.25</v>
      </c>
      <c r="E54" s="50">
        <f>'Datos CHC'!E53*1000*6.9625</f>
        <v>373190</v>
      </c>
      <c r="F54" s="50">
        <f>'Datos CHC'!F53*1000*6.9625</f>
        <v>390596.25</v>
      </c>
      <c r="G54" s="50">
        <f>'Datos CHC'!G53*1000*6.9625</f>
        <v>779103.75</v>
      </c>
      <c r="H54" s="50">
        <f>'Datos CHC'!H53*1000*6.9625</f>
        <v>537505</v>
      </c>
      <c r="I54" s="50">
        <f>'Datos CHC'!I53*1000*6.9625</f>
        <v>1554030</v>
      </c>
      <c r="J54" s="50">
        <f>'Datos CHC'!J53*1000*6.9625</f>
        <v>790243.75</v>
      </c>
      <c r="K54" s="50">
        <f>'Datos CHC'!K53*1000*6.9625</f>
        <v>271537.5</v>
      </c>
      <c r="L54" s="50">
        <f>'Datos CHC'!L53*1000*6.9625</f>
        <v>287551.25</v>
      </c>
      <c r="M54" s="50">
        <f>'Datos CHC'!M53*1000*6.9625</f>
        <v>329326.25</v>
      </c>
      <c r="N54" s="55">
        <f>'Datos CHC'!N53*1000*6.9625</f>
        <v>157352.5</v>
      </c>
    </row>
    <row r="55" spans="1:14" x14ac:dyDescent="0.3">
      <c r="A55">
        <v>1989</v>
      </c>
      <c r="B55" t="s">
        <v>49</v>
      </c>
      <c r="C55" s="54">
        <f>'Datos CHC'!C54*1000*6.9625</f>
        <v>247865</v>
      </c>
      <c r="D55" s="50">
        <f>'Datos CHC'!D54*1000*6.9625</f>
        <v>879363.75</v>
      </c>
      <c r="E55" s="50">
        <f>'Datos CHC'!E54*1000*6.9625</f>
        <v>820182.5</v>
      </c>
      <c r="F55" s="50">
        <f>'Datos CHC'!F54*1000*6.9625</f>
        <v>433763.75</v>
      </c>
      <c r="G55" s="50">
        <f>'Datos CHC'!G54*1000*6.9625</f>
        <v>180328.75</v>
      </c>
      <c r="H55" s="50">
        <f>'Datos CHC'!H54*1000*6.9625</f>
        <v>301476.25</v>
      </c>
      <c r="I55" s="50">
        <f>'Datos CHC'!I54*1000*6.9625</f>
        <v>1328445</v>
      </c>
      <c r="J55" s="50">
        <f>'Datos CHC'!J54*1000*6.9625</f>
        <v>534720</v>
      </c>
      <c r="K55" s="50">
        <f>'Datos CHC'!K54*1000*6.9625</f>
        <v>414965</v>
      </c>
      <c r="L55" s="50">
        <f>'Datos CHC'!L54*1000*6.9625</f>
        <v>207482.5</v>
      </c>
      <c r="M55" s="50">
        <f>'Datos CHC'!M54*1000*6.9625</f>
        <v>213052.5</v>
      </c>
      <c r="N55" s="55">
        <f>'Datos CHC'!N54*1000*6.9625</f>
        <v>204001.25</v>
      </c>
    </row>
    <row r="56" spans="1:14" x14ac:dyDescent="0.3">
      <c r="A56">
        <v>1990</v>
      </c>
      <c r="B56" t="s">
        <v>50</v>
      </c>
      <c r="C56" s="54">
        <f>'Datos CHC'!C55*1000*6.9625</f>
        <v>1022095</v>
      </c>
      <c r="D56" s="50">
        <f>'Datos CHC'!D55*1000*6.9625</f>
        <v>1229577.5</v>
      </c>
      <c r="E56" s="50">
        <f>'Datos CHC'!E55*1000*6.9625</f>
        <v>1274833.75</v>
      </c>
      <c r="F56" s="50">
        <f>'Datos CHC'!F55*1000*6.9625</f>
        <v>587635</v>
      </c>
      <c r="G56" s="50">
        <f>'Datos CHC'!G55*1000*6.9625</f>
        <v>756823.75</v>
      </c>
      <c r="H56" s="50">
        <f>'Datos CHC'!H55*1000*6.9625</f>
        <v>1233755</v>
      </c>
      <c r="I56" s="50">
        <f>'Datos CHC'!I55*1000*6.9625</f>
        <v>720618.75</v>
      </c>
      <c r="J56" s="50">
        <f>'Datos CHC'!J55*1000*6.9625</f>
        <v>1051337.5</v>
      </c>
      <c r="K56" s="50">
        <f>'Datos CHC'!K55*1000*6.9625</f>
        <v>233940</v>
      </c>
      <c r="L56" s="50">
        <f>'Datos CHC'!L55*1000*6.9625</f>
        <v>208178.75</v>
      </c>
      <c r="M56" s="50">
        <f>'Datos CHC'!M55*1000*6.9625</f>
        <v>160137.5</v>
      </c>
      <c r="N56" s="55">
        <f>'Datos CHC'!N55*1000*6.9625</f>
        <v>1031842.5</v>
      </c>
    </row>
    <row r="57" spans="1:14" x14ac:dyDescent="0.3">
      <c r="A57">
        <v>1991</v>
      </c>
      <c r="B57" t="s">
        <v>51</v>
      </c>
      <c r="C57" s="54">
        <f>'Datos CHC'!C56*1000*6.9625</f>
        <v>877275</v>
      </c>
      <c r="D57" s="50">
        <f>'Datos CHC'!D56*1000*6.9625</f>
        <v>1321482.5</v>
      </c>
      <c r="E57" s="50">
        <f>'Datos CHC'!E56*1000*6.9625</f>
        <v>70321.25</v>
      </c>
      <c r="F57" s="50">
        <f>'Datos CHC'!F56*1000*6.9625</f>
        <v>347428.75</v>
      </c>
      <c r="G57" s="50">
        <f>'Datos CHC'!G56*1000*6.9625</f>
        <v>119755</v>
      </c>
      <c r="H57" s="50">
        <f>'Datos CHC'!H56*1000*6.9625</f>
        <v>1191980</v>
      </c>
      <c r="I57" s="50">
        <f>'Datos CHC'!I56*1000*6.9625</f>
        <v>889807.5</v>
      </c>
      <c r="J57" s="50">
        <f>'Datos CHC'!J56*1000*6.9625</f>
        <v>628017.5</v>
      </c>
      <c r="K57" s="50">
        <f>'Datos CHC'!K56*1000*6.9625</f>
        <v>1015132.5</v>
      </c>
      <c r="L57" s="50">
        <f>'Datos CHC'!L56*1000*6.9625</f>
        <v>205393.75</v>
      </c>
      <c r="M57" s="50">
        <f>'Datos CHC'!M56*1000*6.9625</f>
        <v>984497.5</v>
      </c>
      <c r="N57" s="55">
        <f>'Datos CHC'!N56*1000*6.9625</f>
        <v>328630</v>
      </c>
    </row>
    <row r="58" spans="1:14" x14ac:dyDescent="0.3">
      <c r="A58">
        <v>1992</v>
      </c>
      <c r="B58" t="s">
        <v>52</v>
      </c>
      <c r="C58" s="54">
        <f>'Datos CHC'!C57*1000*6.9625</f>
        <v>2343577.5</v>
      </c>
      <c r="D58" s="50">
        <f>'Datos CHC'!D57*1000*6.9625</f>
        <v>428890</v>
      </c>
      <c r="E58" s="50">
        <f>'Datos CHC'!E57*1000*6.9625</f>
        <v>1197550</v>
      </c>
      <c r="F58" s="50">
        <f>'Datos CHC'!F57*1000*6.9625</f>
        <v>177543.75</v>
      </c>
      <c r="G58" s="50">
        <f>'Datos CHC'!G57*1000*6.9625</f>
        <v>695553.75</v>
      </c>
      <c r="H58" s="50">
        <f>'Datos CHC'!H57*1000*6.9625</f>
        <v>467880</v>
      </c>
      <c r="I58" s="50">
        <f>'Datos CHC'!I57*1000*6.9625</f>
        <v>980320</v>
      </c>
      <c r="J58" s="50">
        <f>'Datos CHC'!J57*1000*6.9625</f>
        <v>830626.25</v>
      </c>
      <c r="K58" s="50">
        <f>'Datos CHC'!K57*1000*6.9625</f>
        <v>904428.75</v>
      </c>
      <c r="L58" s="50">
        <f>'Datos CHC'!L57*1000*6.9625</f>
        <v>245080</v>
      </c>
      <c r="M58" s="50">
        <f>'Datos CHC'!M57*1000*6.9625</f>
        <v>631498.75</v>
      </c>
      <c r="N58" s="55">
        <f>'Datos CHC'!N57*1000*6.9625</f>
        <v>637765</v>
      </c>
    </row>
    <row r="59" spans="1:14" x14ac:dyDescent="0.3">
      <c r="A59">
        <v>1993</v>
      </c>
      <c r="B59" t="s">
        <v>53</v>
      </c>
      <c r="C59" s="54">
        <f>'Datos CHC'!C58*1000*6.9625</f>
        <v>1166218.75</v>
      </c>
      <c r="D59" s="50">
        <f>'Datos CHC'!D58*1000*6.9625</f>
        <v>644727.5</v>
      </c>
      <c r="E59" s="50">
        <f>'Datos CHC'!E58*1000*6.9625</f>
        <v>1400158.75</v>
      </c>
      <c r="F59" s="50">
        <f>'Datos CHC'!F58*1000*6.9625</f>
        <v>1290151.25</v>
      </c>
      <c r="G59" s="50">
        <f>'Datos CHC'!G58*1000*6.9625</f>
        <v>460917.5</v>
      </c>
      <c r="H59" s="50">
        <f>'Datos CHC'!H58*1000*6.9625</f>
        <v>204001.25</v>
      </c>
      <c r="I59" s="50">
        <f>'Datos CHC'!I58*1000*6.9625</f>
        <v>584850</v>
      </c>
      <c r="J59" s="50">
        <f>'Datos CHC'!J58*1000*6.9625</f>
        <v>593901.25</v>
      </c>
      <c r="K59" s="50">
        <f>'Datos CHC'!K58*1000*6.9625</f>
        <v>267360</v>
      </c>
      <c r="L59" s="50">
        <f>'Datos CHC'!L58*1000*6.9625</f>
        <v>235332.5</v>
      </c>
      <c r="M59" s="50">
        <f>'Datos CHC'!M58*1000*6.9625</f>
        <v>225585</v>
      </c>
      <c r="N59" s="55">
        <f>'Datos CHC'!N58*1000*6.9625</f>
        <v>1031842.5</v>
      </c>
    </row>
    <row r="60" spans="1:14" x14ac:dyDescent="0.3">
      <c r="A60">
        <v>1994</v>
      </c>
      <c r="B60" t="s">
        <v>54</v>
      </c>
      <c r="C60" s="54">
        <f>'Datos CHC'!C59*1000*6.9625</f>
        <v>494337.5</v>
      </c>
      <c r="D60" s="50">
        <f>'Datos CHC'!D59*1000*6.9625</f>
        <v>391988.75</v>
      </c>
      <c r="E60" s="50">
        <f>'Datos CHC'!E59*1000*6.9625</f>
        <v>1288062.5</v>
      </c>
      <c r="F60" s="50">
        <f>'Datos CHC'!F59*1000*6.9625</f>
        <v>1069440</v>
      </c>
      <c r="G60" s="50">
        <f>'Datos CHC'!G59*1000*6.9625</f>
        <v>1032538.75</v>
      </c>
      <c r="H60" s="50">
        <f>'Datos CHC'!H59*1000*6.9625</f>
        <v>688591.25</v>
      </c>
      <c r="I60" s="50">
        <f>'Datos CHC'!I59*1000*6.9625</f>
        <v>342555</v>
      </c>
      <c r="J60" s="50">
        <f>'Datos CHC'!J59*1000*6.9625</f>
        <v>489463.75</v>
      </c>
      <c r="K60" s="50">
        <f>'Datos CHC'!K59*1000*6.9625</f>
        <v>277107.5</v>
      </c>
      <c r="L60" s="50">
        <f>'Datos CHC'!L59*1000*6.9625</f>
        <v>437941.25</v>
      </c>
      <c r="M60" s="50">
        <f>'Datos CHC'!M59*1000*6.9625</f>
        <v>139946.25</v>
      </c>
      <c r="N60" s="55">
        <f>'Datos CHC'!N59*1000*6.9625</f>
        <v>854298.75</v>
      </c>
    </row>
    <row r="61" spans="1:14" x14ac:dyDescent="0.3">
      <c r="A61">
        <v>1995</v>
      </c>
      <c r="B61" t="s">
        <v>55</v>
      </c>
      <c r="C61" s="54">
        <f>'Datos CHC'!C60*1000*6.9625</f>
        <v>271537.5</v>
      </c>
      <c r="D61" s="50">
        <f>'Datos CHC'!D60*1000*6.9625</f>
        <v>1061085</v>
      </c>
      <c r="E61" s="50">
        <f>'Datos CHC'!E60*1000*6.9625</f>
        <v>1454466.25</v>
      </c>
      <c r="F61" s="50">
        <f>'Datos CHC'!F60*1000*6.9625</f>
        <v>853602.5</v>
      </c>
      <c r="G61" s="50">
        <f>'Datos CHC'!G60*1000*6.9625</f>
        <v>1260212.5</v>
      </c>
      <c r="H61" s="50">
        <f>'Datos CHC'!H60*1000*6.9625</f>
        <v>538897.5</v>
      </c>
      <c r="I61" s="50">
        <f>'Datos CHC'!I60*1000*6.9625</f>
        <v>463702.5</v>
      </c>
      <c r="J61" s="50">
        <f>'Datos CHC'!J60*1000*6.9625</f>
        <v>733151.25</v>
      </c>
      <c r="K61" s="50">
        <f>'Datos CHC'!K60*1000*6.9625</f>
        <v>238117.5</v>
      </c>
      <c r="L61" s="50">
        <f>'Datos CHC'!L60*1000*6.9625</f>
        <v>793028.75</v>
      </c>
      <c r="M61" s="50">
        <f>'Datos CHC'!M60*1000*6.9625</f>
        <v>435156.25</v>
      </c>
      <c r="N61" s="55">
        <f>'Datos CHC'!N60*1000*6.9625</f>
        <v>501300</v>
      </c>
    </row>
    <row r="62" spans="1:14" x14ac:dyDescent="0.3">
      <c r="A62">
        <v>1996</v>
      </c>
      <c r="B62" t="s">
        <v>56</v>
      </c>
      <c r="C62" s="54">
        <f>'Datos CHC'!C61*1000*6.9625</f>
        <v>486678.75</v>
      </c>
      <c r="D62" s="50">
        <f>'Datos CHC'!D61*1000*6.9625</f>
        <v>1824871.2500000002</v>
      </c>
      <c r="E62" s="50">
        <f>'Datos CHC'!E61*1000*6.9625</f>
        <v>1836011.25</v>
      </c>
      <c r="F62" s="50">
        <f>'Datos CHC'!F61*1000*6.9625</f>
        <v>1146027.5</v>
      </c>
      <c r="G62" s="50">
        <f>'Datos CHC'!G61*1000*6.9625</f>
        <v>201912.5</v>
      </c>
      <c r="H62" s="50">
        <f>'Datos CHC'!H61*1000*6.9625</f>
        <v>95386.25</v>
      </c>
      <c r="I62" s="50">
        <f>'Datos CHC'!I61*1000*6.9625</f>
        <v>153175</v>
      </c>
      <c r="J62" s="50">
        <f>'Datos CHC'!J61*1000*6.9625</f>
        <v>1052033.75</v>
      </c>
      <c r="K62" s="50">
        <f>'Datos CHC'!K61*1000*6.9625</f>
        <v>554215</v>
      </c>
      <c r="L62" s="50">
        <f>'Datos CHC'!L61*1000*6.9625</f>
        <v>479716.25</v>
      </c>
      <c r="M62" s="50">
        <f>'Datos CHC'!M61*1000*6.9625</f>
        <v>698338.75</v>
      </c>
      <c r="N62" s="55">
        <f>'Datos CHC'!N61*1000*6.9625</f>
        <v>352998.75</v>
      </c>
    </row>
    <row r="63" spans="1:14" x14ac:dyDescent="0.3">
      <c r="A63">
        <v>1997</v>
      </c>
      <c r="B63" t="s">
        <v>57</v>
      </c>
      <c r="C63" s="54">
        <f>'Datos CHC'!C62*1000*6.9625</f>
        <v>904428.75</v>
      </c>
      <c r="D63" s="50">
        <f>'Datos CHC'!D62*1000*6.9625</f>
        <v>1072921.25</v>
      </c>
      <c r="E63" s="50">
        <f>'Datos CHC'!E62*1000*6.9625</f>
        <v>797206.25</v>
      </c>
      <c r="F63" s="50">
        <f>'Datos CHC'!F62*1000*6.9625</f>
        <v>396862.5</v>
      </c>
      <c r="G63" s="50">
        <f>'Datos CHC'!G62*1000*6.9625</f>
        <v>246472.5</v>
      </c>
      <c r="H63" s="50">
        <f>'Datos CHC'!H62*1000*6.9625</f>
        <v>470665</v>
      </c>
      <c r="I63" s="50">
        <f>'Datos CHC'!I62*1000*6.9625</f>
        <v>1916080</v>
      </c>
      <c r="J63" s="50">
        <f>'Datos CHC'!J62*1000*6.9625</f>
        <v>772141.25</v>
      </c>
      <c r="K63" s="50">
        <f>'Datos CHC'!K62*1000*6.9625</f>
        <v>256220</v>
      </c>
      <c r="L63" s="50">
        <f>'Datos CHC'!L62*1000*6.9625</f>
        <v>314008.75</v>
      </c>
      <c r="M63" s="50">
        <f>'Datos CHC'!M62*1000*6.9625</f>
        <v>165011.25</v>
      </c>
      <c r="N63" s="55">
        <f>'Datos CHC'!N62*1000*6.9625</f>
        <v>574406.25</v>
      </c>
    </row>
    <row r="64" spans="1:14" x14ac:dyDescent="0.3">
      <c r="A64">
        <v>1998</v>
      </c>
      <c r="B64" t="s">
        <v>58</v>
      </c>
      <c r="C64" s="54">
        <f>'Datos CHC'!C63*1000*6.9625</f>
        <v>859172.5</v>
      </c>
      <c r="D64" s="50">
        <f>'Datos CHC'!D63*1000*6.9625</f>
        <v>842462.5</v>
      </c>
      <c r="E64" s="50">
        <f>'Datos CHC'!E63*1000*6.9625</f>
        <v>515921.25</v>
      </c>
      <c r="F64" s="50">
        <f>'Datos CHC'!F63*1000*6.9625</f>
        <v>657260</v>
      </c>
      <c r="G64" s="50">
        <f>'Datos CHC'!G63*1000*6.9625</f>
        <v>873097.5</v>
      </c>
      <c r="H64" s="50">
        <f>'Datos CHC'!H63*1000*6.9625</f>
        <v>891896.25</v>
      </c>
      <c r="I64" s="50">
        <f>'Datos CHC'!I63*1000*6.9625</f>
        <v>790940</v>
      </c>
      <c r="J64" s="50">
        <f>'Datos CHC'!J63*1000*6.9625</f>
        <v>650993.75</v>
      </c>
      <c r="K64" s="50">
        <f>'Datos CHC'!K63*1000*6.9625</f>
        <v>176847.5</v>
      </c>
      <c r="L64" s="50">
        <f>'Datos CHC'!L63*1000*6.9625</f>
        <v>139946.25</v>
      </c>
      <c r="M64" s="50">
        <f>'Datos CHC'!M63*1000*6.9625</f>
        <v>170581.25</v>
      </c>
      <c r="N64" s="55">
        <f>'Datos CHC'!N63*1000*6.9625</f>
        <v>846640</v>
      </c>
    </row>
    <row r="65" spans="1:14" x14ac:dyDescent="0.3">
      <c r="A65">
        <v>1999</v>
      </c>
      <c r="B65" t="s">
        <v>59</v>
      </c>
      <c r="C65" s="54">
        <f>'Datos CHC'!C64*1000*6.9625</f>
        <v>712960</v>
      </c>
      <c r="D65" s="50">
        <f>'Datos CHC'!D64*1000*6.9625</f>
        <v>1407817.5</v>
      </c>
      <c r="E65" s="50">
        <f>'Datos CHC'!E64*1000*6.9625</f>
        <v>1125140</v>
      </c>
      <c r="F65" s="50">
        <f>'Datos CHC'!F64*1000*6.9625</f>
        <v>501300</v>
      </c>
      <c r="G65" s="50">
        <f>'Datos CHC'!G64*1000*6.9625</f>
        <v>394773.75</v>
      </c>
      <c r="H65" s="50">
        <f>'Datos CHC'!H64*1000*6.9625</f>
        <v>453258.75</v>
      </c>
      <c r="I65" s="50">
        <f>'Datos CHC'!I64*1000*6.9625</f>
        <v>1295721.25</v>
      </c>
      <c r="J65" s="50">
        <f>'Datos CHC'!J64*1000*6.9625</f>
        <v>523580</v>
      </c>
      <c r="K65" s="50">
        <f>'Datos CHC'!K64*1000*6.9625</f>
        <v>181721.25</v>
      </c>
      <c r="L65" s="50">
        <f>'Datos CHC'!L64*1000*6.9625</f>
        <v>309135</v>
      </c>
      <c r="M65" s="50">
        <f>'Datos CHC'!M64*1000*6.9625</f>
        <v>131591.25</v>
      </c>
      <c r="N65" s="55">
        <f>'Datos CHC'!N64*1000*6.9625</f>
        <v>390596.25</v>
      </c>
    </row>
    <row r="66" spans="1:14" x14ac:dyDescent="0.3">
      <c r="A66">
        <v>2000</v>
      </c>
      <c r="B66" t="s">
        <v>60</v>
      </c>
      <c r="C66" s="54">
        <f>'Datos CHC'!C65*1000*6.9625</f>
        <v>1100075</v>
      </c>
      <c r="D66" s="50">
        <f>'Datos CHC'!D65*1000*6.9625</f>
        <v>1398766.25</v>
      </c>
      <c r="E66" s="50">
        <f>'Datos CHC'!E65*1000*6.9625</f>
        <v>1216348.75</v>
      </c>
      <c r="F66" s="50">
        <f>'Datos CHC'!F65*1000*6.9625</f>
        <v>1484405</v>
      </c>
      <c r="G66" s="50">
        <f>'Datos CHC'!G65*1000*6.9625</f>
        <v>671881.25</v>
      </c>
      <c r="H66" s="50">
        <f>'Datos CHC'!H65*1000*6.9625</f>
        <v>1162041.25</v>
      </c>
      <c r="I66" s="50">
        <f>'Datos CHC'!I65*1000*6.9625</f>
        <v>511047.5</v>
      </c>
      <c r="J66" s="50">
        <f>'Datos CHC'!J65*1000*6.9625</f>
        <v>495033.75</v>
      </c>
      <c r="K66" s="50">
        <f>'Datos CHC'!K65*1000*6.9625</f>
        <v>280588.75</v>
      </c>
      <c r="L66" s="50">
        <f>'Datos CHC'!L65*1000*6.9625</f>
        <v>386418.75</v>
      </c>
      <c r="M66" s="50">
        <f>'Datos CHC'!M65*1000*6.9625</f>
        <v>422623.75</v>
      </c>
      <c r="N66" s="55">
        <f>'Datos CHC'!N65*1000*6.9625</f>
        <v>467183.75</v>
      </c>
    </row>
    <row r="67" spans="1:14" x14ac:dyDescent="0.3">
      <c r="A67">
        <v>2001</v>
      </c>
      <c r="B67" t="s">
        <v>61</v>
      </c>
      <c r="C67" s="54">
        <f>'Datos CHC'!C66*1000*6.9625</f>
        <v>474146.25</v>
      </c>
      <c r="D67" s="50">
        <f>'Datos CHC'!D66*1000*6.9625</f>
        <v>901643.75</v>
      </c>
      <c r="E67" s="50">
        <f>'Datos CHC'!E66*1000*6.9625</f>
        <v>266663.75</v>
      </c>
      <c r="F67" s="50">
        <f>'Datos CHC'!F66*1000*6.9625</f>
        <v>365531.25</v>
      </c>
      <c r="G67" s="50">
        <f>'Datos CHC'!G66*1000*6.9625</f>
        <v>673273.75</v>
      </c>
      <c r="H67" s="50">
        <f>'Datos CHC'!H66*1000*6.9625</f>
        <v>398951.25</v>
      </c>
      <c r="I67" s="50">
        <f>'Datos CHC'!I66*1000*6.9625</f>
        <v>662830</v>
      </c>
      <c r="J67" s="50">
        <f>'Datos CHC'!J66*1000*6.9625</f>
        <v>1109126.25</v>
      </c>
      <c r="K67" s="50">
        <f>'Datos CHC'!K66*1000*6.9625</f>
        <v>827145</v>
      </c>
      <c r="L67" s="50">
        <f>'Datos CHC'!L66*1000*6.9625</f>
        <v>160833.75</v>
      </c>
      <c r="M67" s="50">
        <f>'Datos CHC'!M66*1000*6.9625</f>
        <v>608522.5</v>
      </c>
      <c r="N67" s="55">
        <f>'Datos CHC'!N66*1000*6.9625</f>
        <v>545163.75</v>
      </c>
    </row>
    <row r="68" spans="1:14" x14ac:dyDescent="0.3">
      <c r="A68">
        <v>2002</v>
      </c>
      <c r="B68" t="s">
        <v>62</v>
      </c>
      <c r="C68" s="54">
        <f>'Datos CHC'!C67*1000*6.9625</f>
        <v>747772.5</v>
      </c>
      <c r="D68" s="50">
        <f>'Datos CHC'!D67*1000*6.9625</f>
        <v>1140457.5</v>
      </c>
      <c r="E68" s="50">
        <f>'Datos CHC'!E67*1000*6.9625</f>
        <v>971268.75</v>
      </c>
      <c r="F68" s="50">
        <f>'Datos CHC'!F67*1000*6.9625</f>
        <v>1538712.5</v>
      </c>
      <c r="G68" s="50">
        <f>'Datos CHC'!G67*1000*6.9625</f>
        <v>476235</v>
      </c>
      <c r="H68" s="50">
        <f>'Datos CHC'!H67*1000*6.9625</f>
        <v>281981.25</v>
      </c>
      <c r="I68" s="50">
        <f>'Datos CHC'!I67*1000*6.9625</f>
        <v>478323.75</v>
      </c>
      <c r="J68" s="50">
        <f>'Datos CHC'!J67*1000*6.9625</f>
        <v>377367.5</v>
      </c>
      <c r="K68" s="50">
        <f>'Datos CHC'!K67*1000*6.9625</f>
        <v>509655</v>
      </c>
      <c r="L68" s="50">
        <f>'Datos CHC'!L67*1000*6.9625</f>
        <v>305653.75</v>
      </c>
      <c r="M68" s="50">
        <f>'Datos CHC'!M67*1000*6.9625</f>
        <v>275715</v>
      </c>
      <c r="N68" s="55">
        <f>'Datos CHC'!N67*1000*6.9625</f>
        <v>248561.25</v>
      </c>
    </row>
    <row r="69" spans="1:14" x14ac:dyDescent="0.3">
      <c r="A69">
        <v>2003</v>
      </c>
      <c r="B69" t="s">
        <v>63</v>
      </c>
      <c r="C69" s="54">
        <f>'Datos CHC'!C68*1000*6.9625</f>
        <v>1270656.25</v>
      </c>
      <c r="D69" s="50">
        <f>'Datos CHC'!D68*1000*6.9625</f>
        <v>1558903.75</v>
      </c>
      <c r="E69" s="50">
        <f>'Datos CHC'!E68*1000*6.9625</f>
        <v>1213563.75</v>
      </c>
      <c r="F69" s="50">
        <f>'Datos CHC'!F68*1000*6.9625</f>
        <v>1008866.25</v>
      </c>
      <c r="G69" s="50">
        <f>'Datos CHC'!G68*1000*6.9625</f>
        <v>714352.5</v>
      </c>
      <c r="H69" s="50">
        <f>'Datos CHC'!H68*1000*6.9625</f>
        <v>656563.75</v>
      </c>
      <c r="I69" s="50">
        <f>'Datos CHC'!I68*1000*6.9625</f>
        <v>669792.5</v>
      </c>
      <c r="J69" s="50">
        <f>'Datos CHC'!J68*1000*6.9625</f>
        <v>650297.5</v>
      </c>
      <c r="K69" s="50">
        <f>'Datos CHC'!K68*1000*6.9625</f>
        <v>279196.25</v>
      </c>
      <c r="L69" s="50">
        <f>'Datos CHC'!L68*1000*6.9625</f>
        <v>244383.75</v>
      </c>
      <c r="M69" s="50">
        <f>'Datos CHC'!M68*1000*6.9625</f>
        <v>415661.25</v>
      </c>
      <c r="N69" s="55">
        <f>'Datos CHC'!N68*1000*6.9625</f>
        <v>513136.25</v>
      </c>
    </row>
    <row r="70" spans="1:14" x14ac:dyDescent="0.3">
      <c r="A70">
        <v>2004</v>
      </c>
      <c r="B70" t="s">
        <v>64</v>
      </c>
      <c r="C70" s="54">
        <f>'Datos CHC'!C69*1000*6.9625</f>
        <v>1134191.25</v>
      </c>
      <c r="D70" s="50">
        <f>'Datos CHC'!D69*1000*6.9625</f>
        <v>792332.5</v>
      </c>
      <c r="E70" s="50">
        <f>'Datos CHC'!E69*1000*6.9625</f>
        <v>1108430</v>
      </c>
      <c r="F70" s="50">
        <f>'Datos CHC'!F69*1000*6.9625</f>
        <v>647512.5</v>
      </c>
      <c r="G70" s="50">
        <f>'Datos CHC'!G69*1000*6.9625</f>
        <v>923227.5</v>
      </c>
      <c r="H70" s="50">
        <f>'Datos CHC'!H69*1000*6.9625</f>
        <v>543075</v>
      </c>
      <c r="I70" s="50">
        <f>'Datos CHC'!I69*1000*6.9625</f>
        <v>811131.25</v>
      </c>
      <c r="J70" s="50">
        <f>'Datos CHC'!J69*1000*6.9625</f>
        <v>680236.25</v>
      </c>
      <c r="K70" s="50">
        <f>'Datos CHC'!K69*1000*6.9625</f>
        <v>222800</v>
      </c>
      <c r="L70" s="50">
        <f>'Datos CHC'!L69*1000*6.9625</f>
        <v>150390</v>
      </c>
      <c r="M70" s="50">
        <f>'Datos CHC'!M69*1000*6.9625</f>
        <v>162226.25</v>
      </c>
      <c r="N70" s="55">
        <f>'Datos CHC'!N69*1000*6.9625</f>
        <v>510351.25</v>
      </c>
    </row>
    <row r="71" spans="1:14" ht="15" thickBot="1" x14ac:dyDescent="0.35">
      <c r="A71">
        <v>2005</v>
      </c>
      <c r="B71" t="s">
        <v>65</v>
      </c>
      <c r="C71" s="59">
        <f>'Datos CHC'!C70*1000*6.9625</f>
        <v>1046463.75</v>
      </c>
      <c r="D71" s="60">
        <f>'Datos CHC'!D70*1000*6.9625</f>
        <v>4992112.5</v>
      </c>
      <c r="E71" s="60">
        <f>'Datos CHC'!E70*1000*6.9625</f>
        <v>964306.25</v>
      </c>
      <c r="F71" s="60">
        <f>'Datos CHC'!F70*1000*6.9625</f>
        <v>560481.25</v>
      </c>
      <c r="G71" s="60">
        <f>'Datos CHC'!G70*1000*6.9625</f>
        <v>1176662.5</v>
      </c>
      <c r="H71" s="60">
        <f>'Datos CHC'!H70*1000*6.9625</f>
        <v>625928.75</v>
      </c>
      <c r="I71" s="60">
        <f>'Datos CHC'!I70*1000*6.9625</f>
        <v>491552.5</v>
      </c>
      <c r="J71" s="60">
        <f>'Datos CHC'!J70*1000*6.9625</f>
        <v>287551.25</v>
      </c>
      <c r="K71" s="60">
        <f>'Datos CHC'!K70*1000*6.9625</f>
        <v>286855</v>
      </c>
      <c r="L71" s="60">
        <f>'Datos CHC'!L70*1000*6.9625</f>
        <v>370405</v>
      </c>
      <c r="M71" s="60">
        <f>'Datos CHC'!M70*1000*6.9625</f>
        <v>187987.5</v>
      </c>
      <c r="N71" s="61">
        <f>'Datos CHC'!N70*1000*6.9625</f>
        <v>520098.75</v>
      </c>
    </row>
    <row r="72" spans="1:14" ht="15" thickTop="1" x14ac:dyDescent="0.3"/>
  </sheetData>
  <pageMargins left="0.70866141732283472" right="0.39370078740157483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1"/>
  <sheetViews>
    <sheetView workbookViewId="0">
      <selection activeCell="L2" sqref="L2"/>
    </sheetView>
  </sheetViews>
  <sheetFormatPr baseColWidth="10" defaultRowHeight="14.4" x14ac:dyDescent="0.3"/>
  <cols>
    <col min="1" max="1" width="8.44140625" customWidth="1"/>
    <col min="2" max="2" width="3.33203125" customWidth="1"/>
    <col min="3" max="14" width="6.77734375" customWidth="1"/>
  </cols>
  <sheetData>
    <row r="2" spans="1:14" x14ac:dyDescent="0.3">
      <c r="D2" t="s">
        <v>80</v>
      </c>
    </row>
    <row r="3" spans="1:14" x14ac:dyDescent="0.3">
      <c r="D3" t="s">
        <v>81</v>
      </c>
      <c r="F3">
        <v>103680</v>
      </c>
      <c r="G3" t="s">
        <v>82</v>
      </c>
      <c r="I3" t="s">
        <v>93</v>
      </c>
    </row>
    <row r="4" spans="1:14" x14ac:dyDescent="0.3">
      <c r="C4" s="1" t="s">
        <v>67</v>
      </c>
      <c r="D4" s="1" t="s">
        <v>68</v>
      </c>
      <c r="E4" s="1" t="s">
        <v>69</v>
      </c>
      <c r="F4" s="1" t="s">
        <v>70</v>
      </c>
      <c r="G4" s="1" t="s">
        <v>71</v>
      </c>
      <c r="H4" s="1" t="s">
        <v>72</v>
      </c>
      <c r="I4" s="1" t="s">
        <v>73</v>
      </c>
      <c r="J4" s="1" t="s">
        <v>74</v>
      </c>
      <c r="K4" s="1" t="s">
        <v>75</v>
      </c>
      <c r="L4" s="1" t="s">
        <v>76</v>
      </c>
      <c r="M4" s="1" t="s">
        <v>77</v>
      </c>
      <c r="N4" s="1" t="s">
        <v>78</v>
      </c>
    </row>
    <row r="5" spans="1:14" ht="15" thickBot="1" x14ac:dyDescent="0.35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" thickTop="1" x14ac:dyDescent="0.3">
      <c r="A6">
        <v>1940</v>
      </c>
      <c r="B6" t="s">
        <v>0</v>
      </c>
      <c r="C6" s="51">
        <f>'Caudal cuenca'!C6-103680</f>
        <v>861322.5</v>
      </c>
      <c r="D6" s="52">
        <f>'Caudal cuenca'!D6-103680</f>
        <v>1169761.25</v>
      </c>
      <c r="E6" s="52">
        <f>'Caudal cuenca'!E6-103680</f>
        <v>521552.5</v>
      </c>
      <c r="F6" s="52">
        <f>'Caudal cuenca'!F6-103680</f>
        <v>1333380</v>
      </c>
      <c r="G6" s="52">
        <f>'Caudal cuenca'!G6-103680</f>
        <v>1428070</v>
      </c>
      <c r="H6" s="52">
        <f>'Caudal cuenca'!H6-103680</f>
        <v>1297871.25</v>
      </c>
      <c r="I6" s="52">
        <f>'Caudal cuenca'!I6-103680</f>
        <v>777772.5</v>
      </c>
      <c r="J6" s="52">
        <f>'Caudal cuenca'!J6-103680</f>
        <v>1441995</v>
      </c>
      <c r="K6" s="52">
        <f>'Caudal cuenca'!K6-103680</f>
        <v>396227.5</v>
      </c>
      <c r="L6" s="52">
        <f>'Caudal cuenca'!L6-103680</f>
        <v>478385</v>
      </c>
      <c r="M6" s="52">
        <f>'Caudal cuenca'!M6-103680</f>
        <v>437306.25</v>
      </c>
      <c r="N6" s="53">
        <f>'Caudal cuenca'!N6-103680</f>
        <v>166465</v>
      </c>
    </row>
    <row r="7" spans="1:14" x14ac:dyDescent="0.3">
      <c r="A7">
        <v>1941</v>
      </c>
      <c r="B7" t="s">
        <v>1</v>
      </c>
      <c r="C7" s="54">
        <f>'Caudal cuenca'!C7-103680</f>
        <v>93358.75</v>
      </c>
      <c r="D7" s="50">
        <f>'Caudal cuenca'!D7-103680</f>
        <v>862018.75</v>
      </c>
      <c r="E7" s="50">
        <f>'Caudal cuenca'!E7-103680</f>
        <v>302930</v>
      </c>
      <c r="F7" s="50">
        <f>'Caudal cuenca'!F7-103680</f>
        <v>1185078.75</v>
      </c>
      <c r="G7" s="50">
        <f>'Caudal cuenca'!G7-103680</f>
        <v>470030</v>
      </c>
      <c r="H7" s="50">
        <f>'Caudal cuenca'!H7-103680</f>
        <v>896831.25</v>
      </c>
      <c r="I7" s="50">
        <f>'Caudal cuenca'!I7-103680</f>
        <v>729035</v>
      </c>
      <c r="J7" s="50">
        <f>'Caudal cuenca'!J7-103680</f>
        <v>459586.25</v>
      </c>
      <c r="K7" s="50">
        <f>'Caudal cuenca'!K7-103680</f>
        <v>470030</v>
      </c>
      <c r="L7" s="50">
        <f>'Caudal cuenca'!L7-103680</f>
        <v>108676.25</v>
      </c>
      <c r="M7" s="50">
        <f>'Caudal cuenca'!M7-103680</f>
        <v>243748.75</v>
      </c>
      <c r="N7" s="55">
        <f>'Caudal cuenca'!N7-103680</f>
        <v>551491.25</v>
      </c>
    </row>
    <row r="8" spans="1:14" x14ac:dyDescent="0.3">
      <c r="A8">
        <v>1942</v>
      </c>
      <c r="B8" t="s">
        <v>2</v>
      </c>
      <c r="C8" s="54">
        <f>'Caudal cuenca'!C8-103680</f>
        <v>570290</v>
      </c>
      <c r="D8" s="50">
        <f>'Caudal cuenca'!D8-103680</f>
        <v>310588.75</v>
      </c>
      <c r="E8" s="50">
        <f>'Caudal cuenca'!E8-103680</f>
        <v>878728.75</v>
      </c>
      <c r="F8" s="50">
        <f>'Caudal cuenca'!F8-103680</f>
        <v>1068108.75</v>
      </c>
      <c r="G8" s="50">
        <f>'Caudal cuenca'!G8-103680</f>
        <v>386480</v>
      </c>
      <c r="H8" s="50">
        <f>'Caudal cuenca'!H8-103680</f>
        <v>363503.75</v>
      </c>
      <c r="I8" s="50">
        <f>'Caudal cuenca'!I8-103680</f>
        <v>169946.25</v>
      </c>
      <c r="J8" s="50">
        <f>'Caudal cuenca'!J8-103680</f>
        <v>397620</v>
      </c>
      <c r="K8" s="50">
        <f>'Caudal cuenca'!K8-103680</f>
        <v>64116.25</v>
      </c>
      <c r="L8" s="50">
        <f>'Caudal cuenca'!L8-103680</f>
        <v>247926.25</v>
      </c>
      <c r="M8" s="50">
        <f>'Caudal cuenca'!M8-103680</f>
        <v>123297.5</v>
      </c>
      <c r="N8" s="55">
        <f>'Caudal cuenca'!N8-103680</f>
        <v>1228942.5</v>
      </c>
    </row>
    <row r="9" spans="1:14" x14ac:dyDescent="0.3">
      <c r="A9">
        <v>1943</v>
      </c>
      <c r="B9" t="s">
        <v>3</v>
      </c>
      <c r="C9" s="54">
        <f>'Caudal cuenca'!C9-103680</f>
        <v>850878.75</v>
      </c>
      <c r="D9" s="50">
        <f>'Caudal cuenca'!D9-103680</f>
        <v>1352875</v>
      </c>
      <c r="E9" s="50">
        <f>'Caudal cuenca'!E9-103680</f>
        <v>779861.25</v>
      </c>
      <c r="F9" s="50">
        <f>'Caudal cuenca'!F9-103680</f>
        <v>10505</v>
      </c>
      <c r="G9" s="50">
        <f>'Caudal cuenca'!G9-103680</f>
        <v>791001.25</v>
      </c>
      <c r="H9" s="50">
        <f>'Caudal cuenca'!H9-103680</f>
        <v>213810</v>
      </c>
      <c r="I9" s="50">
        <f>'Caudal cuenca'!I9-103680</f>
        <v>537566.25</v>
      </c>
      <c r="J9" s="50">
        <f>'Caudal cuenca'!J9-103680</f>
        <v>281346.25</v>
      </c>
      <c r="K9" s="50">
        <f>'Caudal cuenca'!K9-103680</f>
        <v>63420</v>
      </c>
      <c r="L9" s="50">
        <f>'Caudal cuenca'!L9-103680</f>
        <v>417811.25</v>
      </c>
      <c r="M9" s="50">
        <f>'Caudal cuenca'!M9-103680</f>
        <v>660106.25</v>
      </c>
      <c r="N9" s="55">
        <f>'Caudal cuenca'!N9-103680</f>
        <v>394835</v>
      </c>
    </row>
    <row r="10" spans="1:14" x14ac:dyDescent="0.3">
      <c r="A10">
        <v>1944</v>
      </c>
      <c r="B10" t="s">
        <v>4</v>
      </c>
      <c r="C10" s="54">
        <f>'Caudal cuenca'!C10-103680</f>
        <v>2025452.5</v>
      </c>
      <c r="D10" s="50">
        <f>'Caudal cuenca'!D10-103680</f>
        <v>731820</v>
      </c>
      <c r="E10" s="50">
        <f>'Caudal cuenca'!E10-103680</f>
        <v>873158.75</v>
      </c>
      <c r="F10" s="50">
        <f>'Caudal cuenca'!F10-103680</f>
        <v>1544343.75</v>
      </c>
      <c r="G10" s="50">
        <f>'Caudal cuenca'!G10-103680</f>
        <v>61.25</v>
      </c>
      <c r="H10" s="50">
        <f>'Caudal cuenca'!H10-103680</f>
        <v>183871.25</v>
      </c>
      <c r="I10" s="50">
        <f>'Caudal cuenca'!I10-103680</f>
        <v>421988.75</v>
      </c>
      <c r="J10" s="50">
        <f>'Caudal cuenca'!J10-103680</f>
        <v>622508.75</v>
      </c>
      <c r="K10" s="50">
        <f>'Caudal cuenca'!K10-103680</f>
        <v>157413.75</v>
      </c>
      <c r="L10" s="50">
        <f>'Caudal cuenca'!L10-103680</f>
        <v>353060</v>
      </c>
      <c r="M10" s="50">
        <f>'Caudal cuenca'!M10-103680</f>
        <v>686563.75</v>
      </c>
      <c r="N10" s="55">
        <f>'Caudal cuenca'!N10-103680</f>
        <v>76648.75</v>
      </c>
    </row>
    <row r="11" spans="1:14" x14ac:dyDescent="0.3">
      <c r="A11">
        <v>1945</v>
      </c>
      <c r="B11" t="s">
        <v>5</v>
      </c>
      <c r="C11" s="54">
        <f>'Caudal cuenca'!C11-103680</f>
        <v>583518.75</v>
      </c>
      <c r="D11" s="50">
        <f>'Caudal cuenca'!D11-103680</f>
        <v>433825</v>
      </c>
      <c r="E11" s="50">
        <f>'Caudal cuenca'!E11-103680</f>
        <v>833472.5</v>
      </c>
      <c r="F11" s="50">
        <f>'Caudal cuenca'!F11-103680</f>
        <v>414330</v>
      </c>
      <c r="G11" s="50">
        <f>'Caudal cuenca'!G11-103680</f>
        <v>475600</v>
      </c>
      <c r="H11" s="50">
        <f>'Caudal cuenca'!H11-103680</f>
        <v>771506.25</v>
      </c>
      <c r="I11" s="50">
        <f>'Caudal cuenca'!I11-103680</f>
        <v>952531.25</v>
      </c>
      <c r="J11" s="50">
        <f>'Caudal cuenca'!J11-103680</f>
        <v>1651566.25</v>
      </c>
      <c r="K11" s="50">
        <f>'Caudal cuenca'!K11-103680</f>
        <v>131652.5</v>
      </c>
      <c r="L11" s="50">
        <v>0</v>
      </c>
      <c r="M11" s="50">
        <f>'Caudal cuenca'!M11-103680</f>
        <v>295967.5</v>
      </c>
      <c r="N11" s="55">
        <f>'Caudal cuenca'!N11-103680</f>
        <v>286220</v>
      </c>
    </row>
    <row r="12" spans="1:14" x14ac:dyDescent="0.3">
      <c r="A12">
        <v>1946</v>
      </c>
      <c r="B12" t="s">
        <v>6</v>
      </c>
      <c r="C12" s="54">
        <f>'Caudal cuenca'!C12-103680</f>
        <v>579341.25</v>
      </c>
      <c r="D12" s="50">
        <f>'Caudal cuenca'!D12-103680</f>
        <v>1056968.75</v>
      </c>
      <c r="E12" s="50">
        <f>'Caudal cuenca'!E12-103680</f>
        <v>1602132.5</v>
      </c>
      <c r="F12" s="50">
        <f>'Caudal cuenca'!F12-103680</f>
        <v>385783.75</v>
      </c>
      <c r="G12" s="50">
        <f>'Caudal cuenca'!G12-103680</f>
        <v>1300656.25</v>
      </c>
      <c r="H12" s="50">
        <f>'Caudal cuenca'!H12-103680</f>
        <v>774987.5</v>
      </c>
      <c r="I12" s="50">
        <f>'Caudal cuenca'!I12-103680</f>
        <v>197100</v>
      </c>
      <c r="J12" s="50">
        <f>'Caudal cuenca'!J12-103680</f>
        <v>701185</v>
      </c>
      <c r="K12" s="50">
        <f>'Caudal cuenca'!K12-103680</f>
        <v>453320</v>
      </c>
      <c r="L12" s="50">
        <v>0</v>
      </c>
      <c r="M12" s="50">
        <f>'Caudal cuenca'!M12-103680</f>
        <v>170642.5</v>
      </c>
      <c r="N12" s="55">
        <f>'Caudal cuenca'!N12-103680</f>
        <v>942087.5</v>
      </c>
    </row>
    <row r="13" spans="1:14" x14ac:dyDescent="0.3">
      <c r="A13">
        <v>1947</v>
      </c>
      <c r="B13" t="s">
        <v>7</v>
      </c>
      <c r="C13" s="54">
        <f>'Caudal cuenca'!C13-103680</f>
        <v>683082.5</v>
      </c>
      <c r="D13" s="50">
        <f>'Caudal cuenca'!D13-103680</f>
        <v>676816.25</v>
      </c>
      <c r="E13" s="50">
        <f>'Caudal cuenca'!E13-103680</f>
        <v>800052.50000000012</v>
      </c>
      <c r="F13" s="50">
        <f>'Caudal cuenca'!F13-103680</f>
        <v>1445476.25</v>
      </c>
      <c r="G13" s="50">
        <f>'Caudal cuenca'!G13-103680</f>
        <v>279257.5</v>
      </c>
      <c r="H13" s="50">
        <f>'Caudal cuenca'!H13-103680</f>
        <v>138615</v>
      </c>
      <c r="I13" s="50">
        <f>'Caudal cuenca'!I13-103680</f>
        <v>750618.75</v>
      </c>
      <c r="J13" s="50">
        <f>'Caudal cuenca'!J13-103680</f>
        <v>750618.75</v>
      </c>
      <c r="K13" s="50">
        <f>'Caudal cuenca'!K13-103680</f>
        <v>125386.25</v>
      </c>
      <c r="L13" s="50">
        <v>0</v>
      </c>
      <c r="M13" s="50">
        <f>'Caudal cuenca'!M13-103680</f>
        <v>323817.5</v>
      </c>
      <c r="N13" s="55">
        <f>'Caudal cuenca'!N13-103680</f>
        <v>220772.5</v>
      </c>
    </row>
    <row r="14" spans="1:14" x14ac:dyDescent="0.3">
      <c r="A14">
        <v>1948</v>
      </c>
      <c r="B14" t="s">
        <v>8</v>
      </c>
      <c r="C14" s="54">
        <f>'Caudal cuenca'!C14-103680</f>
        <v>919807.5</v>
      </c>
      <c r="D14" s="50">
        <f>'Caudal cuenca'!D14-103680</f>
        <v>215898.75</v>
      </c>
      <c r="E14" s="50">
        <f>'Caudal cuenca'!E14-103680</f>
        <v>721376.25</v>
      </c>
      <c r="F14" s="50">
        <f>'Caudal cuenca'!F14-103680</f>
        <v>585607.5</v>
      </c>
      <c r="G14" s="50">
        <f>'Caudal cuenca'!G14-103680</f>
        <v>155325</v>
      </c>
      <c r="H14" s="50">
        <f>'Caudal cuenca'!H14-103680</f>
        <v>784038.75</v>
      </c>
      <c r="I14" s="50">
        <f>'Caudal cuenca'!I14-103680</f>
        <v>578645</v>
      </c>
      <c r="J14" s="50">
        <f>'Caudal cuenca'!J14-103680</f>
        <v>592570</v>
      </c>
      <c r="K14" s="50">
        <f>'Caudal cuenca'!K14-103680</f>
        <v>160198.75</v>
      </c>
      <c r="L14" s="50">
        <f>'Caudal cuenca'!L14-103680</f>
        <v>100321.25</v>
      </c>
      <c r="M14" s="50">
        <f>'Caudal cuenca'!M14-103680</f>
        <v>110765</v>
      </c>
      <c r="N14" s="55">
        <f>'Caudal cuenca'!N14-103680</f>
        <v>427558.75</v>
      </c>
    </row>
    <row r="15" spans="1:14" x14ac:dyDescent="0.3">
      <c r="A15">
        <v>1949</v>
      </c>
      <c r="B15" t="s">
        <v>9</v>
      </c>
      <c r="C15" s="54">
        <f>'Caudal cuenca'!C15-103680</f>
        <v>338438.75</v>
      </c>
      <c r="D15" s="50">
        <f>'Caudal cuenca'!D15-103680</f>
        <v>1351482.5</v>
      </c>
      <c r="E15" s="50">
        <f>'Caudal cuenca'!E15-103680</f>
        <v>899616.25</v>
      </c>
      <c r="F15" s="50">
        <f>'Caudal cuenca'!F15-103680</f>
        <v>34277145</v>
      </c>
      <c r="G15" s="50">
        <f>'Caudal cuenca'!G15-103680</f>
        <v>850878.75</v>
      </c>
      <c r="H15" s="50">
        <f>'Caudal cuenca'!H15-103680</f>
        <v>268117.5</v>
      </c>
      <c r="I15" s="50">
        <f>'Caudal cuenca'!I15-103680</f>
        <v>912148.75</v>
      </c>
      <c r="J15" s="50">
        <f>'Caudal cuenca'!J15-103680</f>
        <v>653143.75</v>
      </c>
      <c r="K15" s="50">
        <f>'Caudal cuenca'!K15-103680</f>
        <v>625990</v>
      </c>
      <c r="L15" s="50">
        <f>'Caudal cuenca'!L15-103680</f>
        <v>142792.5</v>
      </c>
      <c r="M15" s="50">
        <f>'Caudal cuenca'!M15-103680</f>
        <v>181782.5</v>
      </c>
      <c r="N15" s="55">
        <f>'Caudal cuenca'!N15-103680</f>
        <v>451927.5</v>
      </c>
    </row>
    <row r="16" spans="1:14" x14ac:dyDescent="0.3">
      <c r="A16">
        <v>1950</v>
      </c>
      <c r="B16" t="s">
        <v>10</v>
      </c>
      <c r="C16" s="54">
        <f>'Caudal cuenca'!C16-103680</f>
        <v>795875</v>
      </c>
      <c r="D16" s="50">
        <f>'Caudal cuenca'!D16-103680</f>
        <v>543136.25</v>
      </c>
      <c r="E16" s="50">
        <f>'Caudal cuenca'!E16-103680</f>
        <v>1717013.75</v>
      </c>
      <c r="F16" s="50">
        <f>'Caudal cuenca'!F16-103680</f>
        <v>1428766.25</v>
      </c>
      <c r="G16" s="50">
        <f>'Caudal cuenca'!G16-103680</f>
        <v>1256792.5</v>
      </c>
      <c r="H16" s="50">
        <f>'Caudal cuenca'!H16-103680</f>
        <v>680297.5</v>
      </c>
      <c r="I16" s="50">
        <f>'Caudal cuenca'!I16-103680</f>
        <v>610672.5</v>
      </c>
      <c r="J16" s="50">
        <f>'Caudal cuenca'!J16-103680</f>
        <v>1050702.5</v>
      </c>
      <c r="K16" s="50">
        <f>'Caudal cuenca'!K16-103680</f>
        <v>515286.25</v>
      </c>
      <c r="L16" s="50">
        <f>'Caudal cuenca'!L16-103680</f>
        <v>295271.25</v>
      </c>
      <c r="M16" s="50">
        <f>'Caudal cuenca'!M16-103680</f>
        <v>32188395</v>
      </c>
      <c r="N16" s="55">
        <f>'Caudal cuenca'!N16-103680</f>
        <v>220772.5</v>
      </c>
    </row>
    <row r="17" spans="1:14" x14ac:dyDescent="0.3">
      <c r="A17">
        <v>1951</v>
      </c>
      <c r="B17" t="s">
        <v>11</v>
      </c>
      <c r="C17" s="54">
        <f>'Caudal cuenca'!C17-103680</f>
        <v>1029815</v>
      </c>
      <c r="D17" s="50">
        <f>'Caudal cuenca'!D17-103680</f>
        <v>872462.5</v>
      </c>
      <c r="E17" s="50">
        <f>'Caudal cuenca'!E17-103680</f>
        <v>552187.5</v>
      </c>
      <c r="F17" s="50">
        <f>'Caudal cuenca'!F17-103680</f>
        <v>1072982.5</v>
      </c>
      <c r="G17" s="50">
        <f>'Caudal cuenca'!G17-103680</f>
        <v>499272.5</v>
      </c>
      <c r="H17" s="50">
        <f>'Caudal cuenca'!H17-103680</f>
        <v>455408.75</v>
      </c>
      <c r="I17" s="50">
        <f>'Caudal cuenca'!I17-103680</f>
        <v>616938.75</v>
      </c>
      <c r="J17" s="50">
        <f>'Caudal cuenca'!J17-103680</f>
        <v>309196.25</v>
      </c>
      <c r="K17" s="50">
        <f>'Caudal cuenca'!K17-103680</f>
        <v>477688.75</v>
      </c>
      <c r="L17" s="50">
        <f>'Caudal cuenca'!L17-103680</f>
        <v>594658.75</v>
      </c>
      <c r="M17" s="50">
        <f>'Caudal cuenca'!M17-103680</f>
        <v>357237.5</v>
      </c>
      <c r="N17" s="55">
        <f>'Caudal cuenca'!N17-103680</f>
        <v>753403.75</v>
      </c>
    </row>
    <row r="18" spans="1:14" x14ac:dyDescent="0.3">
      <c r="A18">
        <v>1952</v>
      </c>
      <c r="B18" t="s">
        <v>12</v>
      </c>
      <c r="C18" s="54">
        <f>'Caudal cuenca'!C18-103680</f>
        <v>630167.5</v>
      </c>
      <c r="D18" s="50">
        <f>'Caudal cuenca'!D18-103680</f>
        <v>1235208.75</v>
      </c>
      <c r="E18" s="50">
        <f>'Caudal cuenca'!E18-103680</f>
        <v>1553395</v>
      </c>
      <c r="F18" s="50">
        <f>'Caudal cuenca'!F18-103680</f>
        <v>758973.75</v>
      </c>
      <c r="G18" s="50">
        <f>'Caudal cuenca'!G18-103680</f>
        <v>938606.25</v>
      </c>
      <c r="H18" s="50">
        <f>'Caudal cuenca'!H18-103680</f>
        <v>89877.5</v>
      </c>
      <c r="I18" s="50">
        <f>'Caudal cuenca'!I18-103680</f>
        <v>664283.75</v>
      </c>
      <c r="J18" s="50">
        <f>'Caudal cuenca'!J18-103680</f>
        <v>374643.75</v>
      </c>
      <c r="K18" s="50">
        <f>'Caudal cuenca'!K18-103680</f>
        <v>1212928.75</v>
      </c>
      <c r="L18" s="50">
        <f>'Caudal cuenca'!L18-103680</f>
        <v>128171.25</v>
      </c>
      <c r="M18" s="50">
        <f>'Caudal cuenca'!M18-103680</f>
        <v>112853.75</v>
      </c>
      <c r="N18" s="55">
        <f>'Caudal cuenca'!N18-103680</f>
        <v>433825</v>
      </c>
    </row>
    <row r="19" spans="1:14" x14ac:dyDescent="0.3">
      <c r="A19">
        <v>1953</v>
      </c>
      <c r="B19" t="s">
        <v>13</v>
      </c>
      <c r="C19" s="54">
        <f>'Caudal cuenca'!C19-103680</f>
        <v>633648.75</v>
      </c>
      <c r="D19" s="50">
        <f>'Caudal cuenca'!D19-103680</f>
        <v>250015</v>
      </c>
      <c r="E19" s="50">
        <f>'Caudal cuenca'!E19-103680</f>
        <v>504842.5</v>
      </c>
      <c r="F19" s="50">
        <f>'Caudal cuenca'!F19-103680</f>
        <v>1600740</v>
      </c>
      <c r="G19" s="50">
        <f>'Caudal cuenca'!G19-103680</f>
        <v>1132163.75</v>
      </c>
      <c r="H19" s="50">
        <f>'Caudal cuenca'!H19-103680</f>
        <v>666372.5</v>
      </c>
      <c r="I19" s="50">
        <f>'Caudal cuenca'!I19-103680</f>
        <v>604406.25</v>
      </c>
      <c r="J19" s="50">
        <f>'Caudal cuenca'!J19-103680</f>
        <v>619723.75</v>
      </c>
      <c r="K19" s="50">
        <f>'Caudal cuenca'!K19-103680</f>
        <v>371162.5</v>
      </c>
      <c r="L19" s="50">
        <f>'Caudal cuenca'!L19-103680</f>
        <v>165768.75</v>
      </c>
      <c r="M19" s="50">
        <f>'Caudal cuenca'!M19-103680</f>
        <v>583518.75</v>
      </c>
      <c r="N19" s="55">
        <f>'Caudal cuenca'!N19-103680</f>
        <v>291093.75</v>
      </c>
    </row>
    <row r="20" spans="1:14" x14ac:dyDescent="0.3">
      <c r="A20">
        <v>1954</v>
      </c>
      <c r="B20" t="s">
        <v>14</v>
      </c>
      <c r="C20" s="54">
        <f>'Caudal cuenca'!C20-103680</f>
        <v>502057.5</v>
      </c>
      <c r="D20" s="50">
        <f>'Caudal cuenca'!D20-103680</f>
        <v>694222.5</v>
      </c>
      <c r="E20" s="50">
        <f>'Caudal cuenca'!E20-103680</f>
        <v>328691.25</v>
      </c>
      <c r="F20" s="50">
        <f>'Caudal cuenca'!F20-103680</f>
        <v>1323632.5</v>
      </c>
      <c r="G20" s="50">
        <f>'Caudal cuenca'!G20-103680</f>
        <v>1038866.25</v>
      </c>
      <c r="H20" s="50">
        <f>'Caudal cuenca'!H20-103680</f>
        <v>736693.75</v>
      </c>
      <c r="I20" s="50">
        <f>'Caudal cuenca'!I20-103680</f>
        <v>174123.75</v>
      </c>
      <c r="J20" s="50">
        <f>'Caudal cuenca'!J20-103680</f>
        <v>436610</v>
      </c>
      <c r="K20" s="50">
        <f>'Caudal cuenca'!K20-103680</f>
        <v>385087.5</v>
      </c>
      <c r="L20" s="50">
        <f>'Caudal cuenca'!L20-103680</f>
        <v>350275</v>
      </c>
      <c r="M20" s="50">
        <f>'Caudal cuenca'!M20-103680</f>
        <v>141400</v>
      </c>
      <c r="N20" s="55">
        <f>'Caudal cuenca'!N20-103680</f>
        <v>210328.75</v>
      </c>
    </row>
    <row r="21" spans="1:14" x14ac:dyDescent="0.3">
      <c r="A21">
        <v>1955</v>
      </c>
      <c r="B21" t="s">
        <v>15</v>
      </c>
      <c r="C21" s="54">
        <f>'Caudal cuenca'!C21-103680</f>
        <v>1090388.75</v>
      </c>
      <c r="D21" s="50">
        <f>'Caudal cuenca'!D21-103680</f>
        <v>664980</v>
      </c>
      <c r="E21" s="50">
        <f>'Caudal cuenca'!E21-103680</f>
        <v>998483.75</v>
      </c>
      <c r="F21" s="50">
        <f>'Caudal cuenca'!F21-103680</f>
        <v>1166280</v>
      </c>
      <c r="G21" s="50">
        <f>'Caudal cuenca'!G21-103680</f>
        <v>999876.25</v>
      </c>
      <c r="H21" s="50">
        <f>'Caudal cuenca'!H21-103680</f>
        <v>732516.25</v>
      </c>
      <c r="I21" s="50">
        <f>'Caudal cuenca'!I21-103680</f>
        <v>1192737.5</v>
      </c>
      <c r="J21" s="50">
        <f>'Caudal cuenca'!J21-103680</f>
        <v>563327.5</v>
      </c>
      <c r="K21" s="50">
        <f>'Caudal cuenca'!K21-103680</f>
        <v>163680</v>
      </c>
      <c r="L21" s="50">
        <f>'Caudal cuenca'!L21-103680</f>
        <v>268813.75</v>
      </c>
      <c r="M21" s="50">
        <f>'Caudal cuenca'!M21-103680</f>
        <v>463067.5</v>
      </c>
      <c r="N21" s="55">
        <f>'Caudal cuenca'!N21-103680</f>
        <v>258370</v>
      </c>
    </row>
    <row r="22" spans="1:14" x14ac:dyDescent="0.3">
      <c r="A22">
        <v>1956</v>
      </c>
      <c r="B22" t="s">
        <v>16</v>
      </c>
      <c r="C22" s="54">
        <f>'Caudal cuenca'!C22-103680</f>
        <v>811192.5</v>
      </c>
      <c r="D22" s="50">
        <f>'Caudal cuenca'!D22-103680</f>
        <v>920503.75</v>
      </c>
      <c r="E22" s="50">
        <f>'Caudal cuenca'!E22-103680</f>
        <v>371162.5</v>
      </c>
      <c r="F22" s="50">
        <f>'Caudal cuenca'!F22-103680</f>
        <v>639915</v>
      </c>
      <c r="G22" s="50">
        <f>'Caudal cuenca'!G22-103680</f>
        <v>486043.75</v>
      </c>
      <c r="H22" s="50">
        <f>'Caudal cuenca'!H22-103680</f>
        <v>381606.25</v>
      </c>
      <c r="I22" s="50">
        <f>'Caudal cuenca'!I22-103680</f>
        <v>737390</v>
      </c>
      <c r="J22" s="50">
        <f>'Caudal cuenca'!J22-103680</f>
        <v>547313.75</v>
      </c>
      <c r="K22" s="50">
        <f>'Caudal cuenca'!K22-103680</f>
        <v>690045</v>
      </c>
      <c r="L22" s="50">
        <f>'Caudal cuenca'!L22-103680</f>
        <v>62027.5</v>
      </c>
      <c r="M22" s="50">
        <f>'Caudal cuenca'!M22-103680</f>
        <v>20948.75</v>
      </c>
      <c r="N22" s="55">
        <f>'Caudal cuenca'!N22-103680</f>
        <v>256281.25</v>
      </c>
    </row>
    <row r="23" spans="1:14" x14ac:dyDescent="0.3">
      <c r="A23">
        <v>1957</v>
      </c>
      <c r="B23" t="s">
        <v>17</v>
      </c>
      <c r="C23" s="54">
        <f>'Caudal cuenca'!C23-103680</f>
        <v>256977.5</v>
      </c>
      <c r="D23" s="50">
        <f>'Caudal cuenca'!D23-103680</f>
        <v>861322.5</v>
      </c>
      <c r="E23" s="50">
        <f>'Caudal cuenca'!E23-103680</f>
        <v>1240082.5</v>
      </c>
      <c r="F23" s="50">
        <f>'Caudal cuenca'!F23-103680</f>
        <v>629471.25</v>
      </c>
      <c r="G23" s="50">
        <f>'Caudal cuenca'!G23-103680</f>
        <v>405278.75</v>
      </c>
      <c r="H23" s="50">
        <f>'Caudal cuenca'!H23-103680</f>
        <v>1178812.5</v>
      </c>
      <c r="I23" s="50">
        <f>'Caudal cuenca'!I23-103680</f>
        <v>736693.75</v>
      </c>
      <c r="J23" s="50">
        <f>'Caudal cuenca'!J23-103680</f>
        <v>637826.25</v>
      </c>
      <c r="K23" s="50">
        <f>'Caudal cuenca'!K23-103680</f>
        <v>542440</v>
      </c>
      <c r="L23" s="50">
        <f>'Caudal cuenca'!L23-103680</f>
        <v>111461.25</v>
      </c>
      <c r="M23" s="50">
        <f>'Caudal cuenca'!M23-103680</f>
        <v>258370</v>
      </c>
      <c r="N23" s="55">
        <f>'Caudal cuenca'!N23-103680</f>
        <v>117031.25</v>
      </c>
    </row>
    <row r="24" spans="1:14" x14ac:dyDescent="0.3">
      <c r="A24">
        <v>1958</v>
      </c>
      <c r="B24" t="s">
        <v>18</v>
      </c>
      <c r="C24" s="54">
        <f>'Caudal cuenca'!C24-103680</f>
        <v>479081.25</v>
      </c>
      <c r="D24" s="50">
        <f>'Caudal cuenca'!D24-103680</f>
        <v>774987.5</v>
      </c>
      <c r="E24" s="50">
        <f>'Caudal cuenca'!E24-103680</f>
        <v>1127290</v>
      </c>
      <c r="F24" s="50">
        <f>'Caudal cuenca'!F24-103680</f>
        <v>508323.75</v>
      </c>
      <c r="G24" s="50">
        <f>'Caudal cuenca'!G24-103680</f>
        <v>58546.25</v>
      </c>
      <c r="H24" s="50">
        <f>'Caudal cuenca'!H24-103680</f>
        <v>793786.25</v>
      </c>
      <c r="I24" s="50">
        <f>'Caudal cuenca'!I24-103680</f>
        <v>1040258.75</v>
      </c>
      <c r="J24" s="50">
        <f>'Caudal cuenca'!J24-103680</f>
        <v>800052.50000000012</v>
      </c>
      <c r="K24" s="50">
        <f>'Caudal cuenca'!K24-103680</f>
        <v>389265</v>
      </c>
      <c r="L24" s="50">
        <f>'Caudal cuenca'!L24-103680</f>
        <v>163680</v>
      </c>
      <c r="M24" s="50">
        <f>'Caudal cuenca'!M24-103680</f>
        <v>575860</v>
      </c>
      <c r="N24" s="55">
        <f>'Caudal cuenca'!N24-103680</f>
        <v>646877.5</v>
      </c>
    </row>
    <row r="25" spans="1:14" x14ac:dyDescent="0.3">
      <c r="A25">
        <v>1959</v>
      </c>
      <c r="B25" t="s">
        <v>19</v>
      </c>
      <c r="C25" s="54">
        <f>'Caudal cuenca'!C25-103680</f>
        <v>1270717.5</v>
      </c>
      <c r="D25" s="50">
        <f>'Caudal cuenca'!D25-103680</f>
        <v>1196915</v>
      </c>
      <c r="E25" s="50">
        <f>'Caudal cuenca'!E25-103680</f>
        <v>2170272.5</v>
      </c>
      <c r="F25" s="50">
        <f>'Caudal cuenca'!F25-103680</f>
        <v>1105010</v>
      </c>
      <c r="G25" s="50">
        <f>'Caudal cuenca'!G25-103680</f>
        <v>617635</v>
      </c>
      <c r="H25" s="50">
        <f>'Caudal cuenca'!H25-103680</f>
        <v>720680</v>
      </c>
      <c r="I25" s="50">
        <f>'Caudal cuenca'!I25-103680</f>
        <v>115638.75</v>
      </c>
      <c r="J25" s="50">
        <f>'Caudal cuenca'!J25-103680</f>
        <v>335653.75</v>
      </c>
      <c r="K25" s="50">
        <f>'Caudal cuenca'!K25-103680</f>
        <v>204758.75</v>
      </c>
      <c r="L25" s="50">
        <f>'Caudal cuenca'!L25-103680</f>
        <v>127475</v>
      </c>
      <c r="M25" s="50">
        <f>'Caudal cuenca'!M25-103680</f>
        <v>348882.5</v>
      </c>
      <c r="N25" s="55">
        <f>'Caudal cuenca'!N25-103680</f>
        <v>619027.5</v>
      </c>
    </row>
    <row r="26" spans="1:14" x14ac:dyDescent="0.3">
      <c r="A26">
        <v>1960</v>
      </c>
      <c r="B26" t="s">
        <v>20</v>
      </c>
      <c r="C26" s="54">
        <f>'Caudal cuenca'!C26-103680</f>
        <v>1158621.25</v>
      </c>
      <c r="D26" s="50">
        <f>'Caudal cuenca'!D26-103680</f>
        <v>841827.5</v>
      </c>
      <c r="E26" s="50">
        <f>'Caudal cuenca'!E26-103680</f>
        <v>2101343.75</v>
      </c>
      <c r="F26" s="50">
        <f>'Caudal cuenca'!F26-103680</f>
        <v>1057665</v>
      </c>
      <c r="G26" s="50">
        <f>'Caudal cuenca'!G26-103680</f>
        <v>97536.25</v>
      </c>
      <c r="H26" s="50">
        <f>'Caudal cuenca'!H26-103680</f>
        <v>21645</v>
      </c>
      <c r="I26" s="50">
        <f>'Caudal cuenca'!I26-103680</f>
        <v>703970</v>
      </c>
      <c r="J26" s="50">
        <f>'Caudal cuenca'!J26-103680</f>
        <v>659410</v>
      </c>
      <c r="K26" s="50">
        <f>'Caudal cuenca'!K26-103680</f>
        <v>444965</v>
      </c>
      <c r="L26" s="50">
        <f>'Caudal cuenca'!L26-103680</f>
        <v>363503.75</v>
      </c>
      <c r="M26" s="50">
        <v>0</v>
      </c>
      <c r="N26" s="55">
        <f>'Caudal cuenca'!N26-103680</f>
        <v>499968.75</v>
      </c>
    </row>
    <row r="27" spans="1:14" x14ac:dyDescent="0.3">
      <c r="A27">
        <v>1961</v>
      </c>
      <c r="B27" t="s">
        <v>21</v>
      </c>
      <c r="C27" s="54">
        <f>'Caudal cuenca'!C27-103680</f>
        <v>1241475</v>
      </c>
      <c r="D27" s="50">
        <f>'Caudal cuenca'!D27-103680</f>
        <v>1493517.5</v>
      </c>
      <c r="E27" s="50">
        <f>'Caudal cuenca'!E27-103680</f>
        <v>572378.75</v>
      </c>
      <c r="F27" s="50">
        <f>'Caudal cuenca'!F27-103680</f>
        <v>818851.25</v>
      </c>
      <c r="G27" s="50">
        <f>'Caudal cuenca'!G27-103680</f>
        <v>726946.25</v>
      </c>
      <c r="H27" s="50">
        <f>'Caudal cuenca'!H27-103680</f>
        <v>1019371.25</v>
      </c>
      <c r="I27" s="50">
        <f>'Caudal cuenca'!I27-103680</f>
        <v>307107.5</v>
      </c>
      <c r="J27" s="50">
        <f>'Caudal cuenca'!J27-103680</f>
        <v>617635</v>
      </c>
      <c r="K27" s="50">
        <f>'Caudal cuenca'!K27-103680</f>
        <v>22341.25</v>
      </c>
      <c r="L27" s="50">
        <v>0</v>
      </c>
      <c r="M27" s="50">
        <v>0</v>
      </c>
      <c r="N27" s="55">
        <f>'Caudal cuenca'!N27-103680</f>
        <v>252103.75</v>
      </c>
    </row>
    <row r="28" spans="1:14" x14ac:dyDescent="0.3">
      <c r="A28">
        <v>1962</v>
      </c>
      <c r="B28" t="s">
        <v>22</v>
      </c>
      <c r="C28" s="54">
        <f>'Caudal cuenca'!C28-103680</f>
        <v>470030</v>
      </c>
      <c r="D28" s="50">
        <f>'Caudal cuenca'!D28-103680</f>
        <v>1437817.5</v>
      </c>
      <c r="E28" s="50">
        <f>'Caudal cuenca'!E28-103680</f>
        <v>829295</v>
      </c>
      <c r="F28" s="50">
        <f>'Caudal cuenca'!F28-103680</f>
        <v>644092.5</v>
      </c>
      <c r="G28" s="50">
        <f>'Caudal cuenca'!G28-103680</f>
        <v>1008231.25</v>
      </c>
      <c r="H28" s="50">
        <f>'Caudal cuenca'!H28-103680</f>
        <v>908667.5</v>
      </c>
      <c r="I28" s="50">
        <f>'Caudal cuenca'!I28-103680</f>
        <v>428951.25</v>
      </c>
      <c r="J28" s="50">
        <f>'Caudal cuenca'!J28-103680</f>
        <v>247926.25</v>
      </c>
      <c r="K28" s="50">
        <f>'Caudal cuenca'!K28-103680</f>
        <v>583518.75</v>
      </c>
      <c r="L28" s="50">
        <f>'Caudal cuenca'!L28-103680</f>
        <v>315462.5</v>
      </c>
      <c r="M28" s="50">
        <f>'Caudal cuenca'!M28-103680</f>
        <v>466548.75</v>
      </c>
      <c r="N28" s="55">
        <f>'Caudal cuenca'!N28-103680</f>
        <v>966456.25</v>
      </c>
    </row>
    <row r="29" spans="1:14" x14ac:dyDescent="0.3">
      <c r="A29">
        <v>1963</v>
      </c>
      <c r="B29" t="s">
        <v>23</v>
      </c>
      <c r="C29" s="54">
        <f>'Caudal cuenca'!C29-103680</f>
        <v>117031.25</v>
      </c>
      <c r="D29" s="50">
        <f>'Caudal cuenca'!D29-103680</f>
        <v>919111.25</v>
      </c>
      <c r="E29" s="50">
        <f>'Caudal cuenca'!E29-103680</f>
        <v>333565</v>
      </c>
      <c r="F29" s="50">
        <f>'Caudal cuenca'!F29-103680</f>
        <v>18860</v>
      </c>
      <c r="G29" s="50">
        <f>'Caudal cuenca'!G29-103680</f>
        <v>511108.75</v>
      </c>
      <c r="H29" s="50">
        <f>'Caudal cuenca'!H29-103680</f>
        <v>934428.75</v>
      </c>
      <c r="I29" s="50">
        <f>'Caudal cuenca'!I29-103680</f>
        <v>1089692.5</v>
      </c>
      <c r="J29" s="50">
        <f>'Caudal cuenca'!J29-103680</f>
        <v>396923.75</v>
      </c>
      <c r="K29" s="50">
        <f>'Caudal cuenca'!K29-103680</f>
        <v>250015</v>
      </c>
      <c r="L29" s="50">
        <f>'Caudal cuenca'!L29-103680</f>
        <v>109372.5</v>
      </c>
      <c r="M29" s="50">
        <f>'Caudal cuenca'!M29-103680</f>
        <v>241660</v>
      </c>
      <c r="N29" s="55">
        <f>'Caudal cuenca'!N29-103680</f>
        <v>268813.75</v>
      </c>
    </row>
    <row r="30" spans="1:14" x14ac:dyDescent="0.3">
      <c r="A30">
        <v>1964</v>
      </c>
      <c r="B30" t="s">
        <v>24</v>
      </c>
      <c r="C30" s="54">
        <f>'Caudal cuenca'!C30-103680</f>
        <v>1047221.25</v>
      </c>
      <c r="D30" s="50">
        <f>'Caudal cuenca'!D30-103680</f>
        <v>547313.75</v>
      </c>
      <c r="E30" s="50">
        <f>'Caudal cuenca'!E30-103680</f>
        <v>983862.5</v>
      </c>
      <c r="F30" s="50">
        <f>'Caudal cuenca'!F30-103680</f>
        <v>834865</v>
      </c>
      <c r="G30" s="50">
        <f>'Caudal cuenca'!G30-103680</f>
        <v>266725</v>
      </c>
      <c r="H30" s="50">
        <f>'Caudal cuenca'!H30-103680</f>
        <v>862715</v>
      </c>
      <c r="I30" s="50">
        <f>'Caudal cuenca'!I30-103680</f>
        <v>511805</v>
      </c>
      <c r="J30" s="50">
        <f>'Caudal cuenca'!J30-103680</f>
        <v>365592.5</v>
      </c>
      <c r="K30" s="50">
        <f>'Caudal cuenca'!K30-103680</f>
        <v>75256.25</v>
      </c>
      <c r="L30" s="50">
        <f>'Caudal cuenca'!L30-103680</f>
        <v>106587.5</v>
      </c>
      <c r="M30" s="50">
        <f>'Caudal cuenca'!M30-103680</f>
        <v>268117.5</v>
      </c>
      <c r="N30" s="55">
        <f>'Caudal cuenca'!N30-103680</f>
        <v>569593.75</v>
      </c>
    </row>
    <row r="31" spans="1:14" x14ac:dyDescent="0.3">
      <c r="A31">
        <v>1965</v>
      </c>
      <c r="B31" t="s">
        <v>25</v>
      </c>
      <c r="C31" s="54">
        <f>'Caudal cuenca'!C31-103680</f>
        <v>487436.25</v>
      </c>
      <c r="D31" s="50">
        <f>'Caudal cuenca'!D31-103680</f>
        <v>995002.5</v>
      </c>
      <c r="E31" s="50">
        <f>'Caudal cuenca'!E31-103680</f>
        <v>1118238.75</v>
      </c>
      <c r="F31" s="50">
        <f>'Caudal cuenca'!F31-103680</f>
        <v>774987.5</v>
      </c>
      <c r="G31" s="50">
        <f>'Caudal cuenca'!G31-103680</f>
        <v>1313188.75</v>
      </c>
      <c r="H31" s="50">
        <f>'Caudal cuenca'!H31-103680</f>
        <v>239571.25</v>
      </c>
      <c r="I31" s="50">
        <f>'Caudal cuenca'!I31-103680</f>
        <v>537566.25</v>
      </c>
      <c r="J31" s="50">
        <f>'Caudal cuenca'!J31-103680</f>
        <v>399708.75</v>
      </c>
      <c r="K31" s="50">
        <f>'Caudal cuenca'!K31-103680</f>
        <v>859930</v>
      </c>
      <c r="L31" s="50">
        <f>'Caudal cuenca'!L31-103680</f>
        <v>91966.25</v>
      </c>
      <c r="M31" s="50">
        <f>'Caudal cuenca'!M31-103680</f>
        <v>74560</v>
      </c>
      <c r="N31" s="55">
        <f>'Caudal cuenca'!N31-103680</f>
        <v>162287.5</v>
      </c>
    </row>
    <row r="32" spans="1:14" x14ac:dyDescent="0.3">
      <c r="A32">
        <v>1966</v>
      </c>
      <c r="B32" t="s">
        <v>26</v>
      </c>
      <c r="C32" s="54">
        <f>'Caudal cuenca'!C32-103680</f>
        <v>1554091.25</v>
      </c>
      <c r="D32" s="50">
        <f>'Caudal cuenca'!D32-103680</f>
        <v>1650870</v>
      </c>
      <c r="E32" s="50">
        <f>'Caudal cuenca'!E32-103680</f>
        <v>515982.5</v>
      </c>
      <c r="F32" s="50">
        <f>'Caudal cuenca'!F32-103680</f>
        <v>585607.5</v>
      </c>
      <c r="G32" s="50">
        <f>'Caudal cuenca'!G32-103680</f>
        <v>263243.75</v>
      </c>
      <c r="H32" s="50">
        <f>'Caudal cuenca'!H32-103680</f>
        <v>481170</v>
      </c>
      <c r="I32" s="50">
        <f>'Caudal cuenca'!I32-103680</f>
        <v>357933.75</v>
      </c>
      <c r="J32" s="50">
        <f>'Caudal cuenca'!J32-103680</f>
        <v>607191.25</v>
      </c>
      <c r="K32" s="50">
        <f>'Caudal cuenca'!K32-103680</f>
        <v>144881.25</v>
      </c>
      <c r="L32" s="50">
        <v>0</v>
      </c>
      <c r="M32" s="50">
        <f>'Caudal cuenca'!M32-103680</f>
        <v>190833.75</v>
      </c>
      <c r="N32" s="55">
        <f>'Caudal cuenca'!N32-103680</f>
        <v>243748.75</v>
      </c>
    </row>
    <row r="33" spans="1:14" x14ac:dyDescent="0.3">
      <c r="A33">
        <v>1967</v>
      </c>
      <c r="B33" t="s">
        <v>27</v>
      </c>
      <c r="C33" s="54">
        <f>'Caudal cuenca'!C33-103680</f>
        <v>364896.25</v>
      </c>
      <c r="D33" s="50">
        <f>'Caudal cuenca'!D33-103680</f>
        <v>1428070</v>
      </c>
      <c r="E33" s="50">
        <f>'Caudal cuenca'!E33-103680</f>
        <v>1520671.25</v>
      </c>
      <c r="F33" s="50">
        <f>'Caudal cuenca'!F33-103680</f>
        <v>848093.75</v>
      </c>
      <c r="G33" s="50">
        <f>'Caudal cuenca'!G33-103680</f>
        <v>544528.75</v>
      </c>
      <c r="H33" s="50">
        <f>'Caudal cuenca'!H33-103680</f>
        <v>437306.25</v>
      </c>
      <c r="I33" s="50">
        <f>'Caudal cuenca'!I33-103680</f>
        <v>820243.75</v>
      </c>
      <c r="J33" s="50">
        <f>'Caudal cuenca'!J33-103680</f>
        <v>659410</v>
      </c>
      <c r="K33" s="50">
        <f>'Caudal cuenca'!K33-103680</f>
        <v>74560</v>
      </c>
      <c r="L33" s="50">
        <f>'Caudal cuenca'!L33-103680</f>
        <v>14682.5</v>
      </c>
      <c r="M33" s="50">
        <f>'Caudal cuenca'!M33-103680</f>
        <v>635737.5</v>
      </c>
      <c r="N33" s="55">
        <f>'Caudal cuenca'!N33-103680</f>
        <v>679601.25</v>
      </c>
    </row>
    <row r="34" spans="1:14" x14ac:dyDescent="0.3">
      <c r="A34">
        <v>1968</v>
      </c>
      <c r="B34" t="s">
        <v>28</v>
      </c>
      <c r="C34" s="54">
        <f>'Caudal cuenca'!C34-103680</f>
        <v>378125</v>
      </c>
      <c r="D34" s="50">
        <f>'Caudal cuenca'!D34-103680</f>
        <v>514590</v>
      </c>
      <c r="E34" s="50">
        <f>'Caudal cuenca'!E34-103680</f>
        <v>1437817.5</v>
      </c>
      <c r="F34" s="50">
        <f>'Caudal cuenca'!F34-103680</f>
        <v>513893.75</v>
      </c>
      <c r="G34" s="50">
        <f>'Caudal cuenca'!G34-103680</f>
        <v>767328.75</v>
      </c>
      <c r="H34" s="50">
        <f>'Caudal cuenca'!H34-103680</f>
        <v>973418.75</v>
      </c>
      <c r="I34" s="50">
        <f>'Caudal cuenca'!I34-103680</f>
        <v>653143.75</v>
      </c>
      <c r="J34" s="50">
        <f>'Caudal cuenca'!J34-103680</f>
        <v>675423.75</v>
      </c>
      <c r="K34" s="50">
        <f>'Caudal cuenca'!K34-103680</f>
        <v>283435</v>
      </c>
      <c r="L34" s="50">
        <f>'Caudal cuenca'!L34-103680</f>
        <v>67597.5</v>
      </c>
      <c r="M34" s="50">
        <v>0</v>
      </c>
      <c r="N34" s="55">
        <f>'Caudal cuenca'!N34-103680</f>
        <v>1373762.5</v>
      </c>
    </row>
    <row r="35" spans="1:14" x14ac:dyDescent="0.3">
      <c r="A35">
        <v>1969</v>
      </c>
      <c r="B35" t="s">
        <v>29</v>
      </c>
      <c r="C35" s="54">
        <f>'Caudal cuenca'!C35-103680</f>
        <v>52280</v>
      </c>
      <c r="D35" s="50">
        <f>'Caudal cuenca'!D35-103680</f>
        <v>674031.25</v>
      </c>
      <c r="E35" s="50">
        <f>'Caudal cuenca'!E35-103680</f>
        <v>1338253.75</v>
      </c>
      <c r="F35" s="50">
        <f>'Caudal cuenca'!F35-103680</f>
        <v>768025</v>
      </c>
      <c r="G35" s="50">
        <f>'Caudal cuenca'!G35-103680</f>
        <v>701185</v>
      </c>
      <c r="H35" s="50">
        <f>'Caudal cuenca'!H35-103680</f>
        <v>580733.75</v>
      </c>
      <c r="I35" s="50">
        <f>'Caudal cuenca'!I35-103680</f>
        <v>678905</v>
      </c>
      <c r="J35" s="50">
        <f>'Caudal cuenca'!J35-103680</f>
        <v>389961.25</v>
      </c>
      <c r="K35" s="50">
        <f>'Caudal cuenca'!K35-103680</f>
        <v>447053.75</v>
      </c>
      <c r="L35" s="50">
        <f>'Caudal cuenca'!L35-103680</f>
        <v>113550</v>
      </c>
      <c r="M35" s="50">
        <f>'Caudal cuenca'!M35-103680</f>
        <v>275776.25</v>
      </c>
      <c r="N35" s="55">
        <f>'Caudal cuenca'!N35-103680</f>
        <v>59242.5</v>
      </c>
    </row>
    <row r="36" spans="1:14" x14ac:dyDescent="0.3">
      <c r="A36">
        <v>1970</v>
      </c>
      <c r="B36" t="s">
        <v>30</v>
      </c>
      <c r="C36" s="54">
        <f>'Caudal cuenca'!C36-103680</f>
        <v>616242.5</v>
      </c>
      <c r="D36" s="50">
        <f>'Caudal cuenca'!D36-103680</f>
        <v>824421.25</v>
      </c>
      <c r="E36" s="50">
        <f>'Caudal cuenca'!E36-103680</f>
        <v>623205</v>
      </c>
      <c r="F36" s="50">
        <f>'Caudal cuenca'!F36-103680</f>
        <v>1063931.25</v>
      </c>
      <c r="G36" s="50">
        <f>'Caudal cuenca'!G36-103680</f>
        <v>250711.25</v>
      </c>
      <c r="H36" s="50">
        <f>'Caudal cuenca'!H36-103680</f>
        <v>983166.25</v>
      </c>
      <c r="I36" s="50">
        <f>'Caudal cuenca'!I36-103680</f>
        <v>875943.75</v>
      </c>
      <c r="J36" s="50">
        <f>'Caudal cuenca'!J36-103680</f>
        <v>1276983.75</v>
      </c>
      <c r="K36" s="50">
        <f>'Caudal cuenca'!K36-103680</f>
        <v>474207.5</v>
      </c>
      <c r="L36" s="50">
        <f>'Caudal cuenca'!L36-103680</f>
        <v>458890</v>
      </c>
      <c r="M36" s="50">
        <f>'Caudal cuenca'!M36-103680</f>
        <v>86396.25</v>
      </c>
      <c r="N36" s="55">
        <f>'Caudal cuenca'!N36-103680</f>
        <v>213810</v>
      </c>
    </row>
    <row r="37" spans="1:14" x14ac:dyDescent="0.3">
      <c r="A37">
        <v>1971</v>
      </c>
      <c r="B37" t="s">
        <v>31</v>
      </c>
      <c r="C37" s="54">
        <f>'Caudal cuenca'!C37-103680</f>
        <v>48102.5</v>
      </c>
      <c r="D37" s="50">
        <f>'Caudal cuenca'!D37-103680</f>
        <v>2140333.75</v>
      </c>
      <c r="E37" s="50">
        <f>'Caudal cuenca'!E37-103680</f>
        <v>787520</v>
      </c>
      <c r="F37" s="50">
        <f>'Caudal cuenca'!F37-103680</f>
        <v>1069501.25</v>
      </c>
      <c r="G37" s="50">
        <f>'Caudal cuenca'!G37-103680</f>
        <v>1237993.75</v>
      </c>
      <c r="H37" s="50">
        <f>'Caudal cuenca'!H37-103680</f>
        <v>639915</v>
      </c>
      <c r="I37" s="50">
        <f>'Caudal cuenca'!I37-103680</f>
        <v>630863.75</v>
      </c>
      <c r="J37" s="50">
        <f>'Caudal cuenca'!J37-103680</f>
        <v>1248437.5</v>
      </c>
      <c r="K37" s="50">
        <f>'Caudal cuenca'!K37-103680</f>
        <v>478385</v>
      </c>
      <c r="L37" s="50">
        <f>'Caudal cuenca'!L37-103680</f>
        <v>31392.5</v>
      </c>
      <c r="M37" s="50">
        <f>'Caudal cuenca'!M37-103680</f>
        <v>240963.75</v>
      </c>
      <c r="N37" s="55">
        <f>'Caudal cuenca'!N37-103680</f>
        <v>243748.75</v>
      </c>
    </row>
    <row r="38" spans="1:14" x14ac:dyDescent="0.3">
      <c r="A38">
        <v>1972</v>
      </c>
      <c r="B38" t="s">
        <v>32</v>
      </c>
      <c r="C38" s="54">
        <f>'Caudal cuenca'!C38-103680</f>
        <v>664980</v>
      </c>
      <c r="D38" s="50">
        <f>'Caudal cuenca'!D38-103680</f>
        <v>451231.25</v>
      </c>
      <c r="E38" s="50">
        <f>'Caudal cuenca'!E38-103680</f>
        <v>590481.25</v>
      </c>
      <c r="F38" s="50">
        <f>'Caudal cuenca'!F38-103680</f>
        <v>931643.75</v>
      </c>
      <c r="G38" s="50">
        <f>'Caudal cuenca'!G38-103680</f>
        <v>1207358.75</v>
      </c>
      <c r="H38" s="50">
        <f>'Caudal cuenca'!H38-103680</f>
        <v>373947.5</v>
      </c>
      <c r="I38" s="50">
        <f>'Caudal cuenca'!I38-103680</f>
        <v>538958.75</v>
      </c>
      <c r="J38" s="50">
        <f>'Caudal cuenca'!J38-103680</f>
        <v>868981.25</v>
      </c>
      <c r="K38" s="50">
        <f>'Caudal cuenca'!K38-103680</f>
        <v>255585</v>
      </c>
      <c r="L38" s="50">
        <f>'Caudal cuenca'!L38-103680</f>
        <v>227038.75</v>
      </c>
      <c r="M38" s="50">
        <f>'Caudal cuenca'!M38-103680</f>
        <v>146970</v>
      </c>
      <c r="N38" s="55">
        <f>'Caudal cuenca'!N38-103680</f>
        <v>745745</v>
      </c>
    </row>
    <row r="39" spans="1:14" x14ac:dyDescent="0.3">
      <c r="A39">
        <v>1973</v>
      </c>
      <c r="B39" t="s">
        <v>33</v>
      </c>
      <c r="C39" s="54">
        <f>'Caudal cuenca'!C39-103680</f>
        <v>857145</v>
      </c>
      <c r="D39" s="50">
        <f>'Caudal cuenca'!D39-103680</f>
        <v>208936.25</v>
      </c>
      <c r="E39" s="50">
        <f>'Caudal cuenca'!E39-103680</f>
        <v>926073.75</v>
      </c>
      <c r="F39" s="50">
        <f>'Caudal cuenca'!F39-103680</f>
        <v>639915</v>
      </c>
      <c r="G39" s="50">
        <f>'Caudal cuenca'!G39-103680</f>
        <v>1315277.5</v>
      </c>
      <c r="H39" s="50">
        <f>'Caudal cuenca'!H39-103680</f>
        <v>976900</v>
      </c>
      <c r="I39" s="50">
        <f>'Caudal cuenca'!I39-103680</f>
        <v>485347.5</v>
      </c>
      <c r="J39" s="50">
        <f>'Caudal cuenca'!J39-103680</f>
        <v>346097.5</v>
      </c>
      <c r="K39" s="50">
        <f>'Caudal cuenca'!K39-103680</f>
        <v>196403.75</v>
      </c>
      <c r="L39" s="50">
        <f>'Caudal cuenca'!L39-103680</f>
        <v>32088.75</v>
      </c>
      <c r="M39" s="50">
        <f>'Caudal cuenca'!M39-103680</f>
        <v>83611.25</v>
      </c>
      <c r="N39" s="55">
        <f>'Caudal cuenca'!N39-103680</f>
        <v>211721.25</v>
      </c>
    </row>
    <row r="40" spans="1:14" x14ac:dyDescent="0.3">
      <c r="A40">
        <v>1974</v>
      </c>
      <c r="B40" t="s">
        <v>34</v>
      </c>
      <c r="C40" s="54">
        <f>'Caudal cuenca'!C40-103680</f>
        <v>1539470</v>
      </c>
      <c r="D40" s="50">
        <f>'Caudal cuenca'!D40-103680</f>
        <v>603013.75</v>
      </c>
      <c r="E40" s="50">
        <f>'Caudal cuenca'!E40-103680</f>
        <v>97536.25</v>
      </c>
      <c r="F40" s="50">
        <f>'Caudal cuenca'!F40-103680</f>
        <v>550098.75</v>
      </c>
      <c r="G40" s="50">
        <f>'Caudal cuenca'!G40-103680</f>
        <v>112853.75</v>
      </c>
      <c r="H40" s="50">
        <f>'Caudal cuenca'!H40-103680</f>
        <v>814673.75</v>
      </c>
      <c r="I40" s="50">
        <f>'Caudal cuenca'!I40-103680</f>
        <v>644788.75</v>
      </c>
      <c r="J40" s="50">
        <f>'Caudal cuenca'!J40-103680</f>
        <v>1142607.5</v>
      </c>
      <c r="K40" s="50">
        <f>'Caudal cuenca'!K40-103680</f>
        <v>371162.5</v>
      </c>
      <c r="L40" s="50">
        <f>'Caudal cuenca'!L40-103680</f>
        <v>48798.75</v>
      </c>
      <c r="M40" s="50">
        <f>'Caudal cuenca'!M40-103680</f>
        <v>272295</v>
      </c>
      <c r="N40" s="55">
        <f>'Caudal cuenca'!N40-103680</f>
        <v>1050702.5</v>
      </c>
    </row>
    <row r="41" spans="1:14" x14ac:dyDescent="0.3">
      <c r="A41">
        <v>1975</v>
      </c>
      <c r="B41" t="s">
        <v>35</v>
      </c>
      <c r="C41" s="54">
        <f>'Caudal cuenca'!C41-103680</f>
        <v>821636.25</v>
      </c>
      <c r="D41" s="50">
        <f>'Caudal cuenca'!D41-103680</f>
        <v>1400220</v>
      </c>
      <c r="E41" s="50">
        <f>'Caudal cuenca'!E41-103680</f>
        <v>1247741.25</v>
      </c>
      <c r="F41" s="50">
        <f>'Caudal cuenca'!F41-103680</f>
        <v>493702.5</v>
      </c>
      <c r="G41" s="50">
        <f>'Caudal cuenca'!G41-103680</f>
        <v>257673.75</v>
      </c>
      <c r="H41" s="50">
        <f>'Caudal cuenca'!H41-103680</f>
        <v>447053.75</v>
      </c>
      <c r="I41" s="50">
        <f>'Caudal cuenca'!I41-103680</f>
        <v>777772.5</v>
      </c>
      <c r="J41" s="50">
        <f>'Caudal cuenca'!J41-103680</f>
        <v>51583.75</v>
      </c>
      <c r="K41" s="50">
        <f>'Caudal cuenca'!K41-103680</f>
        <v>39051.25</v>
      </c>
      <c r="L41" s="50">
        <f>'Caudal cuenca'!L41-103680</f>
        <v>510412.5</v>
      </c>
      <c r="M41" s="50">
        <f>'Caudal cuenca'!M41-103680</f>
        <v>512501.25</v>
      </c>
      <c r="N41" s="55">
        <f>'Caudal cuenca'!N41-103680</f>
        <v>457497.5</v>
      </c>
    </row>
    <row r="42" spans="1:14" x14ac:dyDescent="0.3">
      <c r="A42">
        <v>1976</v>
      </c>
      <c r="B42" t="s">
        <v>36</v>
      </c>
      <c r="C42" s="54">
        <f>'Caudal cuenca'!C42-103680</f>
        <v>852967.5</v>
      </c>
      <c r="D42" s="50">
        <f>'Caudal cuenca'!D42-103680</f>
        <v>1008927.5</v>
      </c>
      <c r="E42" s="50">
        <f>'Caudal cuenca'!E42-103680</f>
        <v>781950</v>
      </c>
      <c r="F42" s="50">
        <f>'Caudal cuenca'!F42-103680</f>
        <v>518767.5</v>
      </c>
      <c r="G42" s="50">
        <f>'Caudal cuenca'!G42-103680</f>
        <v>460282.5</v>
      </c>
      <c r="H42" s="50">
        <f>'Caudal cuenca'!H42-103680</f>
        <v>545225</v>
      </c>
      <c r="I42" s="50">
        <f>'Caudal cuenca'!I42-103680</f>
        <v>465852.5</v>
      </c>
      <c r="J42" s="50">
        <f>'Caudal cuenca'!J42-103680</f>
        <v>1401612.5</v>
      </c>
      <c r="K42" s="50">
        <f>'Caudal cuenca'!K42-103680</f>
        <v>984558.75</v>
      </c>
      <c r="L42" s="50">
        <f>'Caudal cuenca'!L42-103680</f>
        <v>1147481.25</v>
      </c>
      <c r="M42" s="50">
        <f>'Caudal cuenca'!M42-103680</f>
        <v>513893.75</v>
      </c>
      <c r="N42" s="55">
        <f>'Caudal cuenca'!N42-103680</f>
        <v>102410</v>
      </c>
    </row>
    <row r="43" spans="1:14" x14ac:dyDescent="0.3">
      <c r="A43">
        <v>1977</v>
      </c>
      <c r="B43" t="s">
        <v>37</v>
      </c>
      <c r="C43" s="54">
        <f>'Caudal cuenca'!C43-103680</f>
        <v>476296.25</v>
      </c>
      <c r="D43" s="50">
        <f>'Caudal cuenca'!D43-103680</f>
        <v>324513.75</v>
      </c>
      <c r="E43" s="50">
        <f>'Caudal cuenca'!E43-103680</f>
        <v>882210</v>
      </c>
      <c r="F43" s="50">
        <f>'Caudal cuenca'!F43-103680</f>
        <v>1901520</v>
      </c>
      <c r="G43" s="50">
        <f>'Caudal cuenca'!G43-103680</f>
        <v>733908.75</v>
      </c>
      <c r="H43" s="50">
        <f>'Caudal cuenca'!H43-103680</f>
        <v>470726.25</v>
      </c>
      <c r="I43" s="50">
        <f>'Caudal cuenca'!I43-103680</f>
        <v>1247741.25</v>
      </c>
      <c r="J43" s="50">
        <f>'Caudal cuenca'!J43-103680</f>
        <v>957405</v>
      </c>
      <c r="K43" s="50">
        <f>'Caudal cuenca'!K43-103680</f>
        <v>788216.25</v>
      </c>
      <c r="L43" s="50">
        <f>'Caudal cuenca'!L43-103680</f>
        <v>161591.25</v>
      </c>
      <c r="M43" s="50">
        <f>'Caudal cuenca'!M43-103680</f>
        <v>7720</v>
      </c>
      <c r="N43" s="55">
        <f>'Caudal cuenca'!N43-103680</f>
        <v>195707.5</v>
      </c>
    </row>
    <row r="44" spans="1:14" x14ac:dyDescent="0.3">
      <c r="A44">
        <v>1978</v>
      </c>
      <c r="B44" t="s">
        <v>38</v>
      </c>
      <c r="C44" s="54">
        <f>'Caudal cuenca'!C44-103680</f>
        <v>327995</v>
      </c>
      <c r="D44" s="50">
        <f>'Caudal cuenca'!D44-103680</f>
        <v>729731.25</v>
      </c>
      <c r="E44" s="50">
        <f>'Caudal cuenca'!E44-103680</f>
        <v>1466363.75</v>
      </c>
      <c r="F44" s="50">
        <f>'Caudal cuenca'!F44-103680</f>
        <v>1311100</v>
      </c>
      <c r="G44" s="50">
        <f>'Caudal cuenca'!G44-103680</f>
        <v>1429462.5</v>
      </c>
      <c r="H44" s="50">
        <f>'Caudal cuenca'!H44-103680</f>
        <v>1210143.75</v>
      </c>
      <c r="I44" s="50">
        <f>'Caudal cuenca'!I44-103680</f>
        <v>628775</v>
      </c>
      <c r="J44" s="50">
        <f>'Caudal cuenca'!J44-103680</f>
        <v>554276.25</v>
      </c>
      <c r="K44" s="50">
        <f>'Caudal cuenca'!K44-103680</f>
        <v>128867.5</v>
      </c>
      <c r="L44" s="50">
        <f>'Caudal cuenca'!L44-103680</f>
        <v>378125</v>
      </c>
      <c r="M44" s="50">
        <f>'Caudal cuenca'!M44-103680</f>
        <v>128171.25</v>
      </c>
      <c r="N44" s="55">
        <f>'Caudal cuenca'!N44-103680</f>
        <v>400405</v>
      </c>
    </row>
    <row r="45" spans="1:14" x14ac:dyDescent="0.3">
      <c r="A45">
        <v>1979</v>
      </c>
      <c r="B45" t="s">
        <v>39</v>
      </c>
      <c r="C45" s="54">
        <f>'Caudal cuenca'!C45-103680</f>
        <v>1431551.25</v>
      </c>
      <c r="D45" s="50">
        <f>'Caudal cuenca'!D45-103680</f>
        <v>1344520</v>
      </c>
      <c r="E45" s="50">
        <f>'Caudal cuenca'!E45-103680</f>
        <v>1043740</v>
      </c>
      <c r="F45" s="50">
        <f>'Caudal cuenca'!F45-103680</f>
        <v>879425</v>
      </c>
      <c r="G45" s="50">
        <f>'Caudal cuenca'!G45-103680</f>
        <v>241660</v>
      </c>
      <c r="H45" s="50">
        <f>'Caudal cuenca'!H45-103680</f>
        <v>681690</v>
      </c>
      <c r="I45" s="50">
        <f>'Caudal cuenca'!I45-103680</f>
        <v>741567.5</v>
      </c>
      <c r="J45" s="50">
        <f>'Caudal cuenca'!J45-103680</f>
        <v>802141.25</v>
      </c>
      <c r="K45" s="50">
        <f>'Caudal cuenca'!K45-103680</f>
        <v>215202.5</v>
      </c>
      <c r="L45" s="50">
        <f>'Caudal cuenca'!L45-103680</f>
        <v>223557.5</v>
      </c>
      <c r="M45" s="50">
        <f>'Caudal cuenca'!M45-103680</f>
        <v>89877.5</v>
      </c>
      <c r="N45" s="55">
        <v>0</v>
      </c>
    </row>
    <row r="46" spans="1:14" x14ac:dyDescent="0.3">
      <c r="A46">
        <v>1980</v>
      </c>
      <c r="B46" t="s">
        <v>40</v>
      </c>
      <c r="C46" s="54">
        <f>'Caudal cuenca'!C46-103680</f>
        <v>1033992.5</v>
      </c>
      <c r="D46" s="50">
        <f>'Caudal cuenca'!D46-103680</f>
        <v>999180</v>
      </c>
      <c r="E46" s="50">
        <f>'Caudal cuenca'!E46-103680</f>
        <v>1199700</v>
      </c>
      <c r="F46" s="50">
        <f>'Caudal cuenca'!F46-103680</f>
        <v>798660</v>
      </c>
      <c r="G46" s="50">
        <f>'Caudal cuenca'!G46-103680</f>
        <v>468637.5</v>
      </c>
      <c r="H46" s="50">
        <f>'Caudal cuenca'!H46-103680</f>
        <v>463763.75</v>
      </c>
      <c r="I46" s="50">
        <f>'Caudal cuenca'!I46-103680</f>
        <v>719983.75</v>
      </c>
      <c r="J46" s="50">
        <f>'Caudal cuenca'!J46-103680</f>
        <v>516678.75</v>
      </c>
      <c r="K46" s="50">
        <f>'Caudal cuenca'!K46-103680</f>
        <v>164376.25</v>
      </c>
      <c r="L46" s="50">
        <f>'Caudal cuenca'!L46-103680</f>
        <v>110068.75</v>
      </c>
      <c r="M46" s="50">
        <f>'Caudal cuenca'!M46-103680</f>
        <v>32785</v>
      </c>
      <c r="N46" s="55">
        <f>'Caudal cuenca'!N46-103680</f>
        <v>376036.25</v>
      </c>
    </row>
    <row r="47" spans="1:14" x14ac:dyDescent="0.3">
      <c r="A47">
        <v>1981</v>
      </c>
      <c r="B47" t="s">
        <v>41</v>
      </c>
      <c r="C47" s="54">
        <f>'Caudal cuenca'!C47-103680</f>
        <v>891261.25</v>
      </c>
      <c r="D47" s="50">
        <v>0</v>
      </c>
      <c r="E47" s="50">
        <f>'Caudal cuenca'!E47-103680</f>
        <v>1516493.75</v>
      </c>
      <c r="F47" s="50">
        <f>'Caudal cuenca'!F47-103680</f>
        <v>247230</v>
      </c>
      <c r="G47" s="50">
        <f>'Caudal cuenca'!G47-103680</f>
        <v>623205</v>
      </c>
      <c r="H47" s="50">
        <f>'Caudal cuenca'!H47-103680</f>
        <v>408760</v>
      </c>
      <c r="I47" s="50">
        <v>0</v>
      </c>
      <c r="J47" s="50">
        <f>'Caudal cuenca'!J47-103680</f>
        <v>487436.25</v>
      </c>
      <c r="K47" s="50">
        <f>'Caudal cuenca'!K47-103680</f>
        <v>254192.5</v>
      </c>
      <c r="L47" s="50">
        <f>'Caudal cuenca'!L47-103680</f>
        <v>209632.5</v>
      </c>
      <c r="M47" s="50">
        <f>'Caudal cuenca'!M47-103680</f>
        <v>91270</v>
      </c>
      <c r="N47" s="55">
        <f>'Caudal cuenca'!N47-103680</f>
        <v>246533.75</v>
      </c>
    </row>
    <row r="48" spans="1:14" x14ac:dyDescent="0.3">
      <c r="A48">
        <v>1982</v>
      </c>
      <c r="B48" t="s">
        <v>42</v>
      </c>
      <c r="C48" s="54">
        <f>'Caudal cuenca'!C48-103680</f>
        <v>1124505</v>
      </c>
      <c r="D48" s="50">
        <f>'Caudal cuenca'!D48-103680</f>
        <v>1130771.25</v>
      </c>
      <c r="E48" s="50">
        <f>'Caudal cuenca'!E48-103680</f>
        <v>1626501.25</v>
      </c>
      <c r="F48" s="50">
        <f>'Caudal cuenca'!F48-103680</f>
        <v>91966.25</v>
      </c>
      <c r="G48" s="50">
        <f>'Caudal cuenca'!G48-103680</f>
        <v>1092477.5</v>
      </c>
      <c r="H48" s="50">
        <f>'Caudal cuenca'!H48-103680</f>
        <v>802837.5</v>
      </c>
      <c r="I48" s="50">
        <f>'Caudal cuenca'!I48-103680</f>
        <v>1041651.25</v>
      </c>
      <c r="J48" s="50">
        <f>'Caudal cuenca'!J48-103680</f>
        <v>456105</v>
      </c>
      <c r="K48" s="50">
        <f>'Caudal cuenca'!K48-103680</f>
        <v>216595</v>
      </c>
      <c r="L48" s="50">
        <f>'Caudal cuenca'!L48-103680</f>
        <v>653143.75</v>
      </c>
      <c r="M48" s="50">
        <f>'Caudal cuenca'!M48-103680</f>
        <v>902401.25</v>
      </c>
      <c r="N48" s="55">
        <f>'Caudal cuenca'!N48-103680</f>
        <v>27911.25</v>
      </c>
    </row>
    <row r="49" spans="1:14" x14ac:dyDescent="0.3">
      <c r="A49">
        <v>1983</v>
      </c>
      <c r="B49" t="s">
        <v>43</v>
      </c>
      <c r="C49" s="54">
        <f>'Caudal cuenca'!C49-103680</f>
        <v>230520</v>
      </c>
      <c r="D49" s="50">
        <f>'Caudal cuenca'!D49-103680</f>
        <v>288308.75</v>
      </c>
      <c r="E49" s="50">
        <f>'Caudal cuenca'!E49-103680</f>
        <v>669157.5</v>
      </c>
      <c r="F49" s="50">
        <f>'Caudal cuenca'!F49-103680</f>
        <v>1326417.5</v>
      </c>
      <c r="G49" s="50">
        <f>'Caudal cuenca'!G49-103680</f>
        <v>1084818.75</v>
      </c>
      <c r="H49" s="50">
        <f>'Caudal cuenca'!H49-103680</f>
        <v>477688.75</v>
      </c>
      <c r="I49" s="50">
        <f>'Caudal cuenca'!I49-103680</f>
        <v>347490</v>
      </c>
      <c r="J49" s="50">
        <f>'Caudal cuenca'!J49-103680</f>
        <v>1716317.5</v>
      </c>
      <c r="K49" s="50">
        <f>'Caudal cuenca'!K49-103680</f>
        <v>407367.5</v>
      </c>
      <c r="L49" s="50">
        <f>'Caudal cuenca'!L49-103680</f>
        <v>87092.5</v>
      </c>
      <c r="M49" s="50">
        <f>'Caudal cuenca'!M49-103680</f>
        <v>156717.5</v>
      </c>
      <c r="N49" s="55">
        <f>'Caudal cuenca'!N49-103680</f>
        <v>432432.5</v>
      </c>
    </row>
    <row r="50" spans="1:14" x14ac:dyDescent="0.3">
      <c r="A50">
        <v>1984</v>
      </c>
      <c r="B50" t="s">
        <v>44</v>
      </c>
      <c r="C50" s="54">
        <f>'Caudal cuenca'!C50-103680</f>
        <v>1012408.75</v>
      </c>
      <c r="D50" s="50">
        <f>'Caudal cuenca'!D50-103680</f>
        <v>1130075</v>
      </c>
      <c r="E50" s="50">
        <f>'Caudal cuenca'!E50-103680</f>
        <v>651055</v>
      </c>
      <c r="F50" s="50">
        <f>'Caudal cuenca'!F50-103680</f>
        <v>709540</v>
      </c>
      <c r="G50" s="50">
        <f>'Caudal cuenca'!G50-103680</f>
        <v>552187.5</v>
      </c>
      <c r="H50" s="50">
        <f>'Caudal cuenca'!H50-103680</f>
        <v>1001268.75</v>
      </c>
      <c r="I50" s="50">
        <f>'Caudal cuenca'!I50-103680</f>
        <v>550795</v>
      </c>
      <c r="J50" s="50">
        <f>'Caudal cuenca'!J50-103680</f>
        <v>792393.75</v>
      </c>
      <c r="K50" s="50">
        <f>'Caudal cuenca'!K50-103680</f>
        <v>135133.75</v>
      </c>
      <c r="L50" s="50">
        <f>'Caudal cuenca'!L50-103680</f>
        <v>197100</v>
      </c>
      <c r="M50" s="50">
        <f>'Caudal cuenca'!M50-103680</f>
        <v>39747.5</v>
      </c>
      <c r="N50" s="55">
        <v>0</v>
      </c>
    </row>
    <row r="51" spans="1:14" x14ac:dyDescent="0.3">
      <c r="A51">
        <v>1985</v>
      </c>
      <c r="B51" t="s">
        <v>45</v>
      </c>
      <c r="C51" s="54">
        <v>0</v>
      </c>
      <c r="D51" s="50">
        <f>'Caudal cuenca'!D51-103680</f>
        <v>684475</v>
      </c>
      <c r="E51" s="50">
        <f>'Caudal cuenca'!E51-103680</f>
        <v>674727.5</v>
      </c>
      <c r="F51" s="50">
        <f>'Caudal cuenca'!F51-103680</f>
        <v>1322936.25</v>
      </c>
      <c r="G51" s="50">
        <f>'Caudal cuenca'!G51-103680</f>
        <v>1075071.25</v>
      </c>
      <c r="H51" s="50">
        <f>'Caudal cuenca'!H51-103680</f>
        <v>395531.25</v>
      </c>
      <c r="I51" s="50">
        <f>'Caudal cuenca'!I51-103680</f>
        <v>662891.25</v>
      </c>
      <c r="J51" s="50">
        <f>'Caudal cuenca'!J51-103680</f>
        <v>188745</v>
      </c>
      <c r="K51" s="50">
        <f>'Caudal cuenca'!K51-103680</f>
        <v>92662.5</v>
      </c>
      <c r="L51" s="50">
        <f>'Caudal cuenca'!L51-103680</f>
        <v>7023.75</v>
      </c>
      <c r="M51" s="50">
        <f>'Caudal cuenca'!M51-103680</f>
        <v>196403.75</v>
      </c>
      <c r="N51" s="55">
        <f>'Caudal cuenca'!N51-103680</f>
        <v>939302.5</v>
      </c>
    </row>
    <row r="52" spans="1:14" x14ac:dyDescent="0.3">
      <c r="A52">
        <v>1986</v>
      </c>
      <c r="B52" t="s">
        <v>46</v>
      </c>
      <c r="C52" s="54">
        <f>'Caudal cuenca'!C52-103680</f>
        <v>552883.75</v>
      </c>
      <c r="D52" s="50">
        <f>'Caudal cuenca'!D52-103680</f>
        <v>268813.75</v>
      </c>
      <c r="E52" s="50">
        <f>'Caudal cuenca'!E52-103680</f>
        <v>548706.25</v>
      </c>
      <c r="F52" s="50">
        <f>'Caudal cuenca'!F52-103680</f>
        <v>577948.75</v>
      </c>
      <c r="G52" s="50">
        <f>'Caudal cuenca'!G52-103680</f>
        <v>775683.75</v>
      </c>
      <c r="H52" s="50">
        <f>'Caudal cuenca'!H52-103680</f>
        <v>503450</v>
      </c>
      <c r="I52" s="50">
        <f>'Caudal cuenca'!I52-103680</f>
        <v>305018.75</v>
      </c>
      <c r="J52" s="50">
        <f>'Caudal cuenca'!J52-103680</f>
        <v>90573.75</v>
      </c>
      <c r="K52" s="50">
        <f>'Caudal cuenca'!K52-103680</f>
        <v>458193.75</v>
      </c>
      <c r="L52" s="50">
        <f>'Caudal cuenca'!L52-103680</f>
        <v>274383.75</v>
      </c>
      <c r="M52" s="50">
        <f>'Caudal cuenca'!M52-103680</f>
        <v>243052.5</v>
      </c>
      <c r="N52" s="55">
        <f>'Caudal cuenca'!N52-103680</f>
        <v>476296.25</v>
      </c>
    </row>
    <row r="53" spans="1:14" x14ac:dyDescent="0.3">
      <c r="A53">
        <v>1987</v>
      </c>
      <c r="B53" t="s">
        <v>47</v>
      </c>
      <c r="C53" s="54">
        <f>'Caudal cuenca'!C53-103680</f>
        <v>1178812.5</v>
      </c>
      <c r="D53" s="50">
        <f>'Caudal cuenca'!D53-103680</f>
        <v>1249133.75</v>
      </c>
      <c r="E53" s="50">
        <f>'Caudal cuenca'!E53-103680</f>
        <v>256281.25</v>
      </c>
      <c r="F53" s="50">
        <f>'Caudal cuenca'!F53-103680</f>
        <v>740175</v>
      </c>
      <c r="G53" s="50">
        <f>'Caudal cuenca'!G53-103680</f>
        <v>718591.25</v>
      </c>
      <c r="H53" s="50">
        <f>'Caudal cuenca'!H53-103680</f>
        <v>605798.75</v>
      </c>
      <c r="I53" s="50">
        <f>'Caudal cuenca'!I53-103680</f>
        <v>1302745</v>
      </c>
      <c r="J53" s="50">
        <f>'Caudal cuenca'!J53-103680</f>
        <v>639218.75</v>
      </c>
      <c r="K53" s="50">
        <f>'Caudal cuenca'!K53-103680</f>
        <v>703273.75</v>
      </c>
      <c r="L53" s="50">
        <f>'Caudal cuenca'!L53-103680</f>
        <v>357237.5</v>
      </c>
      <c r="M53" s="50">
        <f>'Caudal cuenca'!M53-103680</f>
        <v>73863.75</v>
      </c>
      <c r="N53" s="55">
        <f>'Caudal cuenca'!N53-103680</f>
        <v>107980</v>
      </c>
    </row>
    <row r="54" spans="1:14" x14ac:dyDescent="0.3">
      <c r="A54">
        <v>1988</v>
      </c>
      <c r="B54" t="s">
        <v>48</v>
      </c>
      <c r="C54" s="54">
        <f>'Caudal cuenca'!C54-103680</f>
        <v>255585</v>
      </c>
      <c r="D54" s="50">
        <f>'Caudal cuenca'!D54-103680</f>
        <v>117031.25</v>
      </c>
      <c r="E54" s="50">
        <f>'Caudal cuenca'!E54-103680</f>
        <v>269510</v>
      </c>
      <c r="F54" s="50">
        <f>'Caudal cuenca'!F54-103680</f>
        <v>286916.25</v>
      </c>
      <c r="G54" s="50">
        <f>'Caudal cuenca'!G54-103680</f>
        <v>675423.75</v>
      </c>
      <c r="H54" s="50">
        <f>'Caudal cuenca'!H54-103680</f>
        <v>433825</v>
      </c>
      <c r="I54" s="50">
        <f>'Caudal cuenca'!I54-103680</f>
        <v>1450350</v>
      </c>
      <c r="J54" s="50">
        <f>'Caudal cuenca'!J54-103680</f>
        <v>686563.75</v>
      </c>
      <c r="K54" s="50">
        <f>'Caudal cuenca'!K54-103680</f>
        <v>167857.5</v>
      </c>
      <c r="L54" s="50">
        <f>'Caudal cuenca'!L54-103680</f>
        <v>183871.25</v>
      </c>
      <c r="M54" s="50">
        <f>'Caudal cuenca'!M54-103680</f>
        <v>225646.25</v>
      </c>
      <c r="N54" s="55">
        <f>'Caudal cuenca'!N54-103680</f>
        <v>53672.5</v>
      </c>
    </row>
    <row r="55" spans="1:14" x14ac:dyDescent="0.3">
      <c r="A55">
        <v>1989</v>
      </c>
      <c r="B55" t="s">
        <v>49</v>
      </c>
      <c r="C55" s="54">
        <f>'Caudal cuenca'!C55-103680</f>
        <v>144185</v>
      </c>
      <c r="D55" s="50">
        <f>'Caudal cuenca'!D55-103680</f>
        <v>775683.75</v>
      </c>
      <c r="E55" s="50">
        <f>'Caudal cuenca'!E55-103680</f>
        <v>716502.5</v>
      </c>
      <c r="F55" s="50">
        <f>'Caudal cuenca'!F55-103680</f>
        <v>330083.75</v>
      </c>
      <c r="G55" s="50">
        <f>'Caudal cuenca'!G55-103680</f>
        <v>76648.75</v>
      </c>
      <c r="H55" s="50">
        <f>'Caudal cuenca'!H55-103680</f>
        <v>197796.25</v>
      </c>
      <c r="I55" s="50">
        <f>'Caudal cuenca'!I55-103680</f>
        <v>1224765</v>
      </c>
      <c r="J55" s="50">
        <f>'Caudal cuenca'!J55-103680</f>
        <v>431040</v>
      </c>
      <c r="K55" s="50">
        <f>'Caudal cuenca'!K55-103680</f>
        <v>311285</v>
      </c>
      <c r="L55" s="50">
        <f>'Caudal cuenca'!L55-103680</f>
        <v>103802.5</v>
      </c>
      <c r="M55" s="50">
        <f>'Caudal cuenca'!M55-103680</f>
        <v>109372.5</v>
      </c>
      <c r="N55" s="55">
        <f>'Caudal cuenca'!N55-103680</f>
        <v>100321.25</v>
      </c>
    </row>
    <row r="56" spans="1:14" x14ac:dyDescent="0.3">
      <c r="A56">
        <v>1990</v>
      </c>
      <c r="B56" t="s">
        <v>50</v>
      </c>
      <c r="C56" s="54">
        <f>'Caudal cuenca'!C56-103680</f>
        <v>918415</v>
      </c>
      <c r="D56" s="50">
        <f>'Caudal cuenca'!D56-103680</f>
        <v>1125897.5</v>
      </c>
      <c r="E56" s="50">
        <f>'Caudal cuenca'!E56-103680</f>
        <v>1171153.75</v>
      </c>
      <c r="F56" s="50">
        <f>'Caudal cuenca'!F56-103680</f>
        <v>483955</v>
      </c>
      <c r="G56" s="50">
        <f>'Caudal cuenca'!G56-103680</f>
        <v>653143.75</v>
      </c>
      <c r="H56" s="50">
        <f>'Caudal cuenca'!H56-103680</f>
        <v>1130075</v>
      </c>
      <c r="I56" s="50">
        <f>'Caudal cuenca'!I56-103680</f>
        <v>616938.75</v>
      </c>
      <c r="J56" s="50">
        <f>'Caudal cuenca'!J56-103680</f>
        <v>947657.5</v>
      </c>
      <c r="K56" s="50">
        <f>'Caudal cuenca'!K56-103680</f>
        <v>130260</v>
      </c>
      <c r="L56" s="50">
        <f>'Caudal cuenca'!L56-103680</f>
        <v>104498.75</v>
      </c>
      <c r="M56" s="50">
        <f>'Caudal cuenca'!M56-103680</f>
        <v>56457.5</v>
      </c>
      <c r="N56" s="55">
        <f>'Caudal cuenca'!N56-103680</f>
        <v>928162.5</v>
      </c>
    </row>
    <row r="57" spans="1:14" x14ac:dyDescent="0.3">
      <c r="A57">
        <v>1991</v>
      </c>
      <c r="B57" t="s">
        <v>51</v>
      </c>
      <c r="C57" s="54">
        <f>'Caudal cuenca'!C57-103680</f>
        <v>773595</v>
      </c>
      <c r="D57" s="50">
        <f>'Caudal cuenca'!D57-103680</f>
        <v>1217802.5</v>
      </c>
      <c r="E57" s="50">
        <v>0</v>
      </c>
      <c r="F57" s="50">
        <f>'Caudal cuenca'!F57-103680</f>
        <v>243748.75</v>
      </c>
      <c r="G57" s="50">
        <f>'Caudal cuenca'!G57-103680</f>
        <v>16075</v>
      </c>
      <c r="H57" s="50">
        <f>'Caudal cuenca'!H57-103680</f>
        <v>1088300</v>
      </c>
      <c r="I57" s="50">
        <f>'Caudal cuenca'!I57-103680</f>
        <v>786127.5</v>
      </c>
      <c r="J57" s="50">
        <f>'Caudal cuenca'!J57-103680</f>
        <v>524337.5</v>
      </c>
      <c r="K57" s="50">
        <f>'Caudal cuenca'!K57-103680</f>
        <v>911452.5</v>
      </c>
      <c r="L57" s="50">
        <f>'Caudal cuenca'!L57-103680</f>
        <v>101713.75</v>
      </c>
      <c r="M57" s="50">
        <f>'Caudal cuenca'!M57-103680</f>
        <v>880817.5</v>
      </c>
      <c r="N57" s="55">
        <f>'Caudal cuenca'!N57-103680</f>
        <v>224950</v>
      </c>
    </row>
    <row r="58" spans="1:14" x14ac:dyDescent="0.3">
      <c r="A58">
        <v>1992</v>
      </c>
      <c r="B58" t="s">
        <v>52</v>
      </c>
      <c r="C58" s="54">
        <f>'Caudal cuenca'!C58-103680</f>
        <v>2239897.5</v>
      </c>
      <c r="D58" s="50">
        <f>'Caudal cuenca'!D58-103680</f>
        <v>325210</v>
      </c>
      <c r="E58" s="50">
        <f>'Caudal cuenca'!E58-103680</f>
        <v>1093870</v>
      </c>
      <c r="F58" s="50">
        <f>'Caudal cuenca'!F58-103680</f>
        <v>73863.75</v>
      </c>
      <c r="G58" s="50">
        <f>'Caudal cuenca'!G58-103680</f>
        <v>591873.75</v>
      </c>
      <c r="H58" s="50">
        <f>'Caudal cuenca'!H58-103680</f>
        <v>364200</v>
      </c>
      <c r="I58" s="50">
        <f>'Caudal cuenca'!I58-103680</f>
        <v>876640</v>
      </c>
      <c r="J58" s="50">
        <f>'Caudal cuenca'!J58-103680</f>
        <v>726946.25</v>
      </c>
      <c r="K58" s="50">
        <f>'Caudal cuenca'!K58-103680</f>
        <v>800748.75</v>
      </c>
      <c r="L58" s="50">
        <f>'Caudal cuenca'!L58-103680</f>
        <v>141400</v>
      </c>
      <c r="M58" s="50">
        <f>'Caudal cuenca'!M58-103680</f>
        <v>527818.75</v>
      </c>
      <c r="N58" s="55">
        <f>'Caudal cuenca'!N58-103680</f>
        <v>534085</v>
      </c>
    </row>
    <row r="59" spans="1:14" x14ac:dyDescent="0.3">
      <c r="A59">
        <v>1993</v>
      </c>
      <c r="B59" t="s">
        <v>53</v>
      </c>
      <c r="C59" s="54">
        <f>'Caudal cuenca'!C59-103680</f>
        <v>1062538.75</v>
      </c>
      <c r="D59" s="50">
        <f>'Caudal cuenca'!D59-103680</f>
        <v>541047.5</v>
      </c>
      <c r="E59" s="50">
        <f>'Caudal cuenca'!E59-103680</f>
        <v>1296478.75</v>
      </c>
      <c r="F59" s="50">
        <f>'Caudal cuenca'!F59-103680</f>
        <v>1186471.25</v>
      </c>
      <c r="G59" s="50">
        <f>'Caudal cuenca'!G59-103680</f>
        <v>357237.5</v>
      </c>
      <c r="H59" s="50">
        <f>'Caudal cuenca'!H59-103680</f>
        <v>100321.25</v>
      </c>
      <c r="I59" s="50">
        <f>'Caudal cuenca'!I59-103680</f>
        <v>481170</v>
      </c>
      <c r="J59" s="50">
        <f>'Caudal cuenca'!J59-103680</f>
        <v>490221.25</v>
      </c>
      <c r="K59" s="50">
        <f>'Caudal cuenca'!K59-103680</f>
        <v>163680</v>
      </c>
      <c r="L59" s="50">
        <f>'Caudal cuenca'!L59-103680</f>
        <v>131652.5</v>
      </c>
      <c r="M59" s="50">
        <f>'Caudal cuenca'!M59-103680</f>
        <v>121905</v>
      </c>
      <c r="N59" s="55">
        <f>'Caudal cuenca'!N59-103680</f>
        <v>928162.5</v>
      </c>
    </row>
    <row r="60" spans="1:14" x14ac:dyDescent="0.3">
      <c r="A60">
        <v>1994</v>
      </c>
      <c r="B60" t="s">
        <v>54</v>
      </c>
      <c r="C60" s="54">
        <f>'Caudal cuenca'!C60-103680</f>
        <v>390657.5</v>
      </c>
      <c r="D60" s="50">
        <f>'Caudal cuenca'!D60-103680</f>
        <v>288308.75</v>
      </c>
      <c r="E60" s="50">
        <f>'Caudal cuenca'!E60-103680</f>
        <v>1184382.5</v>
      </c>
      <c r="F60" s="50">
        <f>'Caudal cuenca'!F60-103680</f>
        <v>965760</v>
      </c>
      <c r="G60" s="50">
        <f>'Caudal cuenca'!G60-103680</f>
        <v>928858.75</v>
      </c>
      <c r="H60" s="50">
        <f>'Caudal cuenca'!H60-103680</f>
        <v>584911.25</v>
      </c>
      <c r="I60" s="50">
        <f>'Caudal cuenca'!I60-103680</f>
        <v>238875</v>
      </c>
      <c r="J60" s="50">
        <f>'Caudal cuenca'!J60-103680</f>
        <v>385783.75</v>
      </c>
      <c r="K60" s="50">
        <f>'Caudal cuenca'!K60-103680</f>
        <v>173427.5</v>
      </c>
      <c r="L60" s="50">
        <f>'Caudal cuenca'!L60-103680</f>
        <v>334261.25</v>
      </c>
      <c r="M60" s="50">
        <f>'Caudal cuenca'!M60-103680</f>
        <v>36266.25</v>
      </c>
      <c r="N60" s="55">
        <f>'Caudal cuenca'!N60-103680</f>
        <v>750618.75</v>
      </c>
    </row>
    <row r="61" spans="1:14" x14ac:dyDescent="0.3">
      <c r="A61">
        <v>1995</v>
      </c>
      <c r="B61" t="s">
        <v>55</v>
      </c>
      <c r="C61" s="54">
        <f>'Caudal cuenca'!C61-103680</f>
        <v>167857.5</v>
      </c>
      <c r="D61" s="50">
        <f>'Caudal cuenca'!D61-103680</f>
        <v>957405</v>
      </c>
      <c r="E61" s="50">
        <f>'Caudal cuenca'!E61-103680</f>
        <v>1350786.25</v>
      </c>
      <c r="F61" s="50">
        <f>'Caudal cuenca'!F61-103680</f>
        <v>749922.5</v>
      </c>
      <c r="G61" s="50">
        <f>'Caudal cuenca'!G61-103680</f>
        <v>1156532.5</v>
      </c>
      <c r="H61" s="50">
        <f>'Caudal cuenca'!H61-103680</f>
        <v>435217.5</v>
      </c>
      <c r="I61" s="50">
        <f>'Caudal cuenca'!I61-103680</f>
        <v>360022.5</v>
      </c>
      <c r="J61" s="50">
        <f>'Caudal cuenca'!J61-103680</f>
        <v>629471.25</v>
      </c>
      <c r="K61" s="50">
        <f>'Caudal cuenca'!K61-103680</f>
        <v>134437.5</v>
      </c>
      <c r="L61" s="50">
        <f>'Caudal cuenca'!L61-103680</f>
        <v>689348.75</v>
      </c>
      <c r="M61" s="50">
        <f>'Caudal cuenca'!M61-103680</f>
        <v>331476.25</v>
      </c>
      <c r="N61" s="55">
        <f>'Caudal cuenca'!N61-103680</f>
        <v>397620</v>
      </c>
    </row>
    <row r="62" spans="1:14" x14ac:dyDescent="0.3">
      <c r="A62">
        <v>1996</v>
      </c>
      <c r="B62" t="s">
        <v>56</v>
      </c>
      <c r="C62" s="54">
        <f>'Caudal cuenca'!C62-103680</f>
        <v>382998.75</v>
      </c>
      <c r="D62" s="50">
        <f>'Caudal cuenca'!D62-103680</f>
        <v>1721191.2500000002</v>
      </c>
      <c r="E62" s="50">
        <f>'Caudal cuenca'!E62-103680</f>
        <v>1732331.25</v>
      </c>
      <c r="F62" s="50">
        <f>'Caudal cuenca'!F62-103680</f>
        <v>1042347.5</v>
      </c>
      <c r="G62" s="50">
        <f>'Caudal cuenca'!G62-103680</f>
        <v>98232.5</v>
      </c>
      <c r="H62" s="50">
        <v>0</v>
      </c>
      <c r="I62" s="50">
        <f>'Caudal cuenca'!I62-103680</f>
        <v>49495</v>
      </c>
      <c r="J62" s="50">
        <f>'Caudal cuenca'!J62-103680</f>
        <v>948353.75</v>
      </c>
      <c r="K62" s="50">
        <f>'Caudal cuenca'!K62-103680</f>
        <v>450535</v>
      </c>
      <c r="L62" s="50">
        <f>'Caudal cuenca'!L62-103680</f>
        <v>376036.25</v>
      </c>
      <c r="M62" s="50">
        <f>'Caudal cuenca'!M62-103680</f>
        <v>594658.75</v>
      </c>
      <c r="N62" s="55">
        <f>'Caudal cuenca'!N62-103680</f>
        <v>249318.75</v>
      </c>
    </row>
    <row r="63" spans="1:14" x14ac:dyDescent="0.3">
      <c r="A63">
        <v>1997</v>
      </c>
      <c r="B63" t="s">
        <v>57</v>
      </c>
      <c r="C63" s="54">
        <f>'Caudal cuenca'!C63-103680</f>
        <v>800748.75</v>
      </c>
      <c r="D63" s="50">
        <f>'Caudal cuenca'!D63-103680</f>
        <v>969241.25</v>
      </c>
      <c r="E63" s="50">
        <f>'Caudal cuenca'!E63-103680</f>
        <v>693526.25</v>
      </c>
      <c r="F63" s="50">
        <f>'Caudal cuenca'!F63-103680</f>
        <v>293182.5</v>
      </c>
      <c r="G63" s="50">
        <f>'Caudal cuenca'!G63-103680</f>
        <v>142792.5</v>
      </c>
      <c r="H63" s="50">
        <f>'Caudal cuenca'!H63-103680</f>
        <v>366985</v>
      </c>
      <c r="I63" s="50">
        <f>'Caudal cuenca'!I63-103680</f>
        <v>1812400</v>
      </c>
      <c r="J63" s="50">
        <f>'Caudal cuenca'!J63-103680</f>
        <v>668461.25</v>
      </c>
      <c r="K63" s="50">
        <f>'Caudal cuenca'!K63-103680</f>
        <v>152540</v>
      </c>
      <c r="L63" s="50">
        <f>'Caudal cuenca'!L63-103680</f>
        <v>210328.75</v>
      </c>
      <c r="M63" s="50">
        <f>'Caudal cuenca'!M63-103680</f>
        <v>61331.25</v>
      </c>
      <c r="N63" s="55">
        <f>'Caudal cuenca'!N63-103680</f>
        <v>470726.25</v>
      </c>
    </row>
    <row r="64" spans="1:14" x14ac:dyDescent="0.3">
      <c r="A64">
        <v>1998</v>
      </c>
      <c r="B64" t="s">
        <v>58</v>
      </c>
      <c r="C64" s="54">
        <f>'Caudal cuenca'!C64-103680</f>
        <v>755492.5</v>
      </c>
      <c r="D64" s="50">
        <f>'Caudal cuenca'!D64-103680</f>
        <v>738782.5</v>
      </c>
      <c r="E64" s="50">
        <f>'Caudal cuenca'!E64-103680</f>
        <v>412241.25</v>
      </c>
      <c r="F64" s="50">
        <f>'Caudal cuenca'!F64-103680</f>
        <v>553580</v>
      </c>
      <c r="G64" s="50">
        <f>'Caudal cuenca'!G64-103680</f>
        <v>769417.5</v>
      </c>
      <c r="H64" s="50">
        <f>'Caudal cuenca'!H64-103680</f>
        <v>788216.25</v>
      </c>
      <c r="I64" s="50">
        <f>'Caudal cuenca'!I64-103680</f>
        <v>687260</v>
      </c>
      <c r="J64" s="50">
        <f>'Caudal cuenca'!J64-103680</f>
        <v>547313.75</v>
      </c>
      <c r="K64" s="50">
        <f>'Caudal cuenca'!K64-103680</f>
        <v>73167.5</v>
      </c>
      <c r="L64" s="50">
        <f>'Caudal cuenca'!L64-103680</f>
        <v>36266.25</v>
      </c>
      <c r="M64" s="50">
        <f>'Caudal cuenca'!M64-103680</f>
        <v>66901.25</v>
      </c>
      <c r="N64" s="55">
        <f>'Caudal cuenca'!N64-103680</f>
        <v>742960</v>
      </c>
    </row>
    <row r="65" spans="1:14" x14ac:dyDescent="0.3">
      <c r="A65">
        <v>1999</v>
      </c>
      <c r="B65" t="s">
        <v>59</v>
      </c>
      <c r="C65" s="54">
        <f>'Caudal cuenca'!C65-103680</f>
        <v>609280</v>
      </c>
      <c r="D65" s="50">
        <f>'Caudal cuenca'!D65-103680</f>
        <v>1304137.5</v>
      </c>
      <c r="E65" s="50">
        <f>'Caudal cuenca'!E65-103680</f>
        <v>1021460</v>
      </c>
      <c r="F65" s="50">
        <f>'Caudal cuenca'!F65-103680</f>
        <v>397620</v>
      </c>
      <c r="G65" s="50">
        <f>'Caudal cuenca'!G65-103680</f>
        <v>291093.75</v>
      </c>
      <c r="H65" s="50">
        <f>'Caudal cuenca'!H65-103680</f>
        <v>349578.75</v>
      </c>
      <c r="I65" s="50">
        <f>'Caudal cuenca'!I65-103680</f>
        <v>1192041.25</v>
      </c>
      <c r="J65" s="50">
        <f>'Caudal cuenca'!J65-103680</f>
        <v>419900</v>
      </c>
      <c r="K65" s="50">
        <f>'Caudal cuenca'!K65-103680</f>
        <v>78041.25</v>
      </c>
      <c r="L65" s="50">
        <f>'Caudal cuenca'!L65-103680</f>
        <v>205455</v>
      </c>
      <c r="M65" s="50">
        <f>'Caudal cuenca'!M65-103680</f>
        <v>27911.25</v>
      </c>
      <c r="N65" s="55">
        <f>'Caudal cuenca'!N65-103680</f>
        <v>286916.25</v>
      </c>
    </row>
    <row r="66" spans="1:14" x14ac:dyDescent="0.3">
      <c r="A66">
        <v>2000</v>
      </c>
      <c r="B66" t="s">
        <v>60</v>
      </c>
      <c r="C66" s="54">
        <f>'Caudal cuenca'!C66-103680</f>
        <v>996395</v>
      </c>
      <c r="D66" s="50">
        <f>'Caudal cuenca'!D66-103680</f>
        <v>1295086.25</v>
      </c>
      <c r="E66" s="50">
        <f>'Caudal cuenca'!E66-103680</f>
        <v>1112668.75</v>
      </c>
      <c r="F66" s="50">
        <f>'Caudal cuenca'!F66-103680</f>
        <v>1380725</v>
      </c>
      <c r="G66" s="50">
        <f>'Caudal cuenca'!G66-103680</f>
        <v>568201.25</v>
      </c>
      <c r="H66" s="50">
        <f>'Caudal cuenca'!H66-103680</f>
        <v>1058361.25</v>
      </c>
      <c r="I66" s="50">
        <f>'Caudal cuenca'!I66-103680</f>
        <v>407367.5</v>
      </c>
      <c r="J66" s="50">
        <f>'Caudal cuenca'!J66-103680</f>
        <v>391353.75</v>
      </c>
      <c r="K66" s="50">
        <f>'Caudal cuenca'!K66-103680</f>
        <v>176908.75</v>
      </c>
      <c r="L66" s="50">
        <f>'Caudal cuenca'!L66-103680</f>
        <v>282738.75</v>
      </c>
      <c r="M66" s="50">
        <f>'Caudal cuenca'!M66-103680</f>
        <v>318943.75</v>
      </c>
      <c r="N66" s="55">
        <f>'Caudal cuenca'!N66-103680</f>
        <v>363503.75</v>
      </c>
    </row>
    <row r="67" spans="1:14" x14ac:dyDescent="0.3">
      <c r="A67">
        <v>2001</v>
      </c>
      <c r="B67" t="s">
        <v>61</v>
      </c>
      <c r="C67" s="54">
        <f>'Caudal cuenca'!C67-103680</f>
        <v>370466.25</v>
      </c>
      <c r="D67" s="50">
        <f>'Caudal cuenca'!D67-103680</f>
        <v>797963.75</v>
      </c>
      <c r="E67" s="50">
        <f>'Caudal cuenca'!E67-103680</f>
        <v>162983.75</v>
      </c>
      <c r="F67" s="50">
        <f>'Caudal cuenca'!F67-103680</f>
        <v>261851.25</v>
      </c>
      <c r="G67" s="50">
        <f>'Caudal cuenca'!G67-103680</f>
        <v>569593.75</v>
      </c>
      <c r="H67" s="50">
        <f>'Caudal cuenca'!H67-103680</f>
        <v>295271.25</v>
      </c>
      <c r="I67" s="50">
        <f>'Caudal cuenca'!I67-103680</f>
        <v>559150</v>
      </c>
      <c r="J67" s="50">
        <f>'Caudal cuenca'!J67-103680</f>
        <v>1005446.25</v>
      </c>
      <c r="K67" s="50">
        <f>'Caudal cuenca'!K67-103680</f>
        <v>723465</v>
      </c>
      <c r="L67" s="50">
        <f>'Caudal cuenca'!L67-103680</f>
        <v>57153.75</v>
      </c>
      <c r="M67" s="50">
        <f>'Caudal cuenca'!M67-103680</f>
        <v>504842.5</v>
      </c>
      <c r="N67" s="55">
        <f>'Caudal cuenca'!N67-103680</f>
        <v>441483.75</v>
      </c>
    </row>
    <row r="68" spans="1:14" x14ac:dyDescent="0.3">
      <c r="A68">
        <v>2002</v>
      </c>
      <c r="B68" t="s">
        <v>62</v>
      </c>
      <c r="C68" s="54">
        <f>'Caudal cuenca'!C68-103680</f>
        <v>644092.5</v>
      </c>
      <c r="D68" s="50">
        <f>'Caudal cuenca'!D68-103680</f>
        <v>1036777.5</v>
      </c>
      <c r="E68" s="50">
        <f>'Caudal cuenca'!E68-103680</f>
        <v>867588.75</v>
      </c>
      <c r="F68" s="50">
        <f>'Caudal cuenca'!F68-103680</f>
        <v>1435032.5</v>
      </c>
      <c r="G68" s="50">
        <f>'Caudal cuenca'!G68-103680</f>
        <v>372555</v>
      </c>
      <c r="H68" s="50">
        <f>'Caudal cuenca'!H68-103680</f>
        <v>178301.25</v>
      </c>
      <c r="I68" s="50">
        <f>'Caudal cuenca'!I68-103680</f>
        <v>374643.75</v>
      </c>
      <c r="J68" s="50">
        <f>'Caudal cuenca'!J68-103680</f>
        <v>273687.5</v>
      </c>
      <c r="K68" s="50">
        <f>'Caudal cuenca'!K68-103680</f>
        <v>405975</v>
      </c>
      <c r="L68" s="50">
        <f>'Caudal cuenca'!L68-103680</f>
        <v>201973.75</v>
      </c>
      <c r="M68" s="50">
        <f>'Caudal cuenca'!M68-103680</f>
        <v>172035</v>
      </c>
      <c r="N68" s="55">
        <f>'Caudal cuenca'!N68-103680</f>
        <v>144881.25</v>
      </c>
    </row>
    <row r="69" spans="1:14" x14ac:dyDescent="0.3">
      <c r="A69">
        <v>2003</v>
      </c>
      <c r="B69" t="s">
        <v>63</v>
      </c>
      <c r="C69" s="54">
        <f>'Caudal cuenca'!C69-103680</f>
        <v>1166976.25</v>
      </c>
      <c r="D69" s="50">
        <f>'Caudal cuenca'!D69-103680</f>
        <v>1455223.75</v>
      </c>
      <c r="E69" s="50">
        <f>'Caudal cuenca'!E69-103680</f>
        <v>1109883.75</v>
      </c>
      <c r="F69" s="50">
        <f>'Caudal cuenca'!F69-103680</f>
        <v>905186.25</v>
      </c>
      <c r="G69" s="50">
        <f>'Caudal cuenca'!G69-103680</f>
        <v>610672.5</v>
      </c>
      <c r="H69" s="50">
        <f>'Caudal cuenca'!H69-103680</f>
        <v>552883.75</v>
      </c>
      <c r="I69" s="50">
        <f>'Caudal cuenca'!I69-103680</f>
        <v>566112.5</v>
      </c>
      <c r="J69" s="50">
        <f>'Caudal cuenca'!J69-103680</f>
        <v>546617.5</v>
      </c>
      <c r="K69" s="50">
        <f>'Caudal cuenca'!K69-103680</f>
        <v>175516.25</v>
      </c>
      <c r="L69" s="50">
        <f>'Caudal cuenca'!L69-103680</f>
        <v>140703.75</v>
      </c>
      <c r="M69" s="50">
        <f>'Caudal cuenca'!M69-103680</f>
        <v>311981.25</v>
      </c>
      <c r="N69" s="55">
        <f>'Caudal cuenca'!N69-103680</f>
        <v>409456.25</v>
      </c>
    </row>
    <row r="70" spans="1:14" x14ac:dyDescent="0.3">
      <c r="A70">
        <v>2004</v>
      </c>
      <c r="B70" t="s">
        <v>64</v>
      </c>
      <c r="C70" s="54">
        <f>'Caudal cuenca'!C70-103680</f>
        <v>1030511.25</v>
      </c>
      <c r="D70" s="50">
        <f>'Caudal cuenca'!D70-103680</f>
        <v>688652.5</v>
      </c>
      <c r="E70" s="50">
        <f>'Caudal cuenca'!E70-103680</f>
        <v>1004750</v>
      </c>
      <c r="F70" s="50">
        <f>'Caudal cuenca'!F70-103680</f>
        <v>543832.5</v>
      </c>
      <c r="G70" s="50">
        <f>'Caudal cuenca'!G70-103680</f>
        <v>819547.5</v>
      </c>
      <c r="H70" s="50">
        <f>'Caudal cuenca'!H70-103680</f>
        <v>439395</v>
      </c>
      <c r="I70" s="50">
        <f>'Caudal cuenca'!I70-103680</f>
        <v>707451.25</v>
      </c>
      <c r="J70" s="50">
        <f>'Caudal cuenca'!J70-103680</f>
        <v>576556.25</v>
      </c>
      <c r="K70" s="50">
        <f>'Caudal cuenca'!K70-103680</f>
        <v>119120</v>
      </c>
      <c r="L70" s="50">
        <f>'Caudal cuenca'!L70-103680</f>
        <v>46710</v>
      </c>
      <c r="M70" s="50">
        <f>'Caudal cuenca'!M70-103680</f>
        <v>58546.25</v>
      </c>
      <c r="N70" s="55">
        <f>'Caudal cuenca'!N70-103680</f>
        <v>406671.25</v>
      </c>
    </row>
    <row r="71" spans="1:14" ht="15" thickBot="1" x14ac:dyDescent="0.35">
      <c r="A71">
        <v>2005</v>
      </c>
      <c r="B71" t="s">
        <v>65</v>
      </c>
      <c r="C71" s="59">
        <f>'Caudal cuenca'!C71-103680</f>
        <v>942783.75</v>
      </c>
      <c r="D71" s="60">
        <f>'Caudal cuenca'!D71-103680</f>
        <v>4888432.5</v>
      </c>
      <c r="E71" s="60">
        <f>'Caudal cuenca'!E71-103680</f>
        <v>860626.25</v>
      </c>
      <c r="F71" s="60">
        <f>'Caudal cuenca'!F71-103680</f>
        <v>456801.25</v>
      </c>
      <c r="G71" s="60">
        <f>'Caudal cuenca'!G71-103680</f>
        <v>1072982.5</v>
      </c>
      <c r="H71" s="60">
        <f>'Caudal cuenca'!H71-103680</f>
        <v>522248.75</v>
      </c>
      <c r="I71" s="60">
        <f>'Caudal cuenca'!I71-103680</f>
        <v>387872.5</v>
      </c>
      <c r="J71" s="60">
        <f>'Caudal cuenca'!J71-103680</f>
        <v>183871.25</v>
      </c>
      <c r="K71" s="60">
        <f>'Caudal cuenca'!K71-103680</f>
        <v>183175</v>
      </c>
      <c r="L71" s="60">
        <f>'Caudal cuenca'!L71-103680</f>
        <v>266725</v>
      </c>
      <c r="M71" s="60">
        <f>'Caudal cuenca'!M71-103680</f>
        <v>84307.5</v>
      </c>
      <c r="N71" s="61">
        <f>'Caudal cuenca'!N71-103680</f>
        <v>416418.75</v>
      </c>
    </row>
    <row r="72" spans="1:14" ht="15" thickTop="1" x14ac:dyDescent="0.3">
      <c r="A72" t="s">
        <v>83</v>
      </c>
    </row>
    <row r="73" spans="1:14" x14ac:dyDescent="0.3">
      <c r="A73" t="s">
        <v>84</v>
      </c>
    </row>
    <row r="74" spans="1:14" x14ac:dyDescent="0.3">
      <c r="A74" t="s">
        <v>85</v>
      </c>
    </row>
    <row r="75" spans="1:14" x14ac:dyDescent="0.3">
      <c r="A75" t="s">
        <v>86</v>
      </c>
    </row>
    <row r="76" spans="1:14" x14ac:dyDescent="0.3">
      <c r="A76" t="s">
        <v>87</v>
      </c>
    </row>
    <row r="77" spans="1:14" x14ac:dyDescent="0.3">
      <c r="A77" t="s">
        <v>88</v>
      </c>
    </row>
    <row r="78" spans="1:14" x14ac:dyDescent="0.3">
      <c r="A78" t="s">
        <v>89</v>
      </c>
    </row>
    <row r="79" spans="1:14" x14ac:dyDescent="0.3">
      <c r="A79" t="s">
        <v>90</v>
      </c>
    </row>
    <row r="80" spans="1:14" x14ac:dyDescent="0.3">
      <c r="A80" t="s">
        <v>91</v>
      </c>
    </row>
    <row r="81" spans="1:1" x14ac:dyDescent="0.3">
      <c r="A81" t="s">
        <v>92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3"/>
  <sheetViews>
    <sheetView topLeftCell="A33" workbookViewId="0">
      <selection activeCell="A47" sqref="A47:N83"/>
    </sheetView>
  </sheetViews>
  <sheetFormatPr baseColWidth="10" defaultRowHeight="14.4" x14ac:dyDescent="0.3"/>
  <cols>
    <col min="1" max="1" width="8" customWidth="1"/>
    <col min="2" max="2" width="3.6640625" customWidth="1"/>
    <col min="3" max="14" width="6.77734375" customWidth="1"/>
  </cols>
  <sheetData>
    <row r="2" spans="1:14" x14ac:dyDescent="0.3">
      <c r="C2" t="s">
        <v>117</v>
      </c>
    </row>
    <row r="3" spans="1:14" x14ac:dyDescent="0.3">
      <c r="I3" t="s">
        <v>93</v>
      </c>
    </row>
    <row r="4" spans="1:14" x14ac:dyDescent="0.3">
      <c r="C4" s="1" t="s">
        <v>67</v>
      </c>
      <c r="D4" s="1" t="s">
        <v>68</v>
      </c>
      <c r="E4" s="1" t="s">
        <v>69</v>
      </c>
      <c r="F4" s="1" t="s">
        <v>70</v>
      </c>
      <c r="G4" s="1" t="s">
        <v>71</v>
      </c>
      <c r="H4" s="1" t="s">
        <v>72</v>
      </c>
      <c r="I4" s="1" t="s">
        <v>73</v>
      </c>
      <c r="J4" s="1" t="s">
        <v>74</v>
      </c>
      <c r="K4" s="1" t="s">
        <v>75</v>
      </c>
      <c r="L4" s="1" t="s">
        <v>76</v>
      </c>
      <c r="M4" s="1" t="s">
        <v>77</v>
      </c>
      <c r="N4" s="1" t="s">
        <v>78</v>
      </c>
    </row>
    <row r="5" spans="1:14" ht="15" thickBot="1" x14ac:dyDescent="0.35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" thickTop="1" x14ac:dyDescent="0.3">
      <c r="A6">
        <v>1940</v>
      </c>
      <c r="B6" t="s">
        <v>0</v>
      </c>
      <c r="C6" s="51">
        <f>IF('Caudal turbinable'!C6-414720 &gt; 0,414720,'Caudal turbinable'!C6)</f>
        <v>414720</v>
      </c>
      <c r="D6" s="52">
        <f>IF('Caudal turbinable'!D6-414720 &gt; 0,414720,'Caudal turbinable'!D6)</f>
        <v>414720</v>
      </c>
      <c r="E6" s="52">
        <f>IF('Caudal turbinable'!E6-414720 &gt; 0,414720,'Caudal turbinable'!E6)</f>
        <v>414720</v>
      </c>
      <c r="F6" s="52">
        <f>IF('Caudal turbinable'!F6-414720 &gt; 0,414720,'Caudal turbinable'!F6)</f>
        <v>414720</v>
      </c>
      <c r="G6" s="52">
        <f>IF('Caudal turbinable'!G6-414720 &gt; 0,414720,'Caudal turbinable'!G6)</f>
        <v>414720</v>
      </c>
      <c r="H6" s="52">
        <f>IF('Caudal turbinable'!H6-414720 &gt; 0,414720,'Caudal turbinable'!H6)</f>
        <v>414720</v>
      </c>
      <c r="I6" s="52">
        <f>IF('Caudal turbinable'!I6-414720 &gt; 0,414720,'Caudal turbinable'!I6)</f>
        <v>414720</v>
      </c>
      <c r="J6" s="52">
        <f>IF('Caudal turbinable'!J6-414720 &gt; 0,414720,'Caudal turbinable'!J6)</f>
        <v>414720</v>
      </c>
      <c r="K6" s="52">
        <f>IF('Caudal turbinable'!K6-414720 &gt; 0,414720,'Caudal turbinable'!K6)</f>
        <v>396227.5</v>
      </c>
      <c r="L6" s="52">
        <f>IF('Caudal turbinable'!L6-414720 &gt; 0,414720,'Caudal turbinable'!L6)</f>
        <v>414720</v>
      </c>
      <c r="M6" s="52">
        <f>IF('Caudal turbinable'!M6-414720 &gt; 0,414720,'Caudal turbinable'!M6)</f>
        <v>414720</v>
      </c>
      <c r="N6" s="53">
        <f>IF('Caudal turbinable'!N6-414720 &gt; 0,414720,'Caudal turbinable'!N6)</f>
        <v>166465</v>
      </c>
    </row>
    <row r="7" spans="1:14" x14ac:dyDescent="0.3">
      <c r="A7">
        <v>1941</v>
      </c>
      <c r="B7" t="s">
        <v>1</v>
      </c>
      <c r="C7" s="54">
        <f>IF('Caudal turbinable'!C7-414720 &gt; 0,414720,'Caudal turbinable'!C7)</f>
        <v>93358.75</v>
      </c>
      <c r="D7" s="50">
        <f>IF('Caudal turbinable'!D7-414720 &gt; 0,414720,'Caudal turbinable'!D7)</f>
        <v>414720</v>
      </c>
      <c r="E7" s="50">
        <f>IF('Caudal turbinable'!E7-414720 &gt; 0,414720,'Caudal turbinable'!E7)</f>
        <v>302930</v>
      </c>
      <c r="F7" s="50">
        <f>IF('Caudal turbinable'!F7-414720 &gt; 0,414720,'Caudal turbinable'!F7)</f>
        <v>414720</v>
      </c>
      <c r="G7" s="50">
        <f>IF('Caudal turbinable'!G7-414720 &gt; 0,414720,'Caudal turbinable'!G7)</f>
        <v>414720</v>
      </c>
      <c r="H7" s="50">
        <f>IF('Caudal turbinable'!H7-414720 &gt; 0,414720,'Caudal turbinable'!H7)</f>
        <v>414720</v>
      </c>
      <c r="I7" s="50">
        <f>IF('Caudal turbinable'!I7-414720 &gt; 0,414720,'Caudal turbinable'!I7)</f>
        <v>414720</v>
      </c>
      <c r="J7" s="50">
        <f>IF('Caudal turbinable'!J7-414720 &gt; 0,414720,'Caudal turbinable'!J7)</f>
        <v>414720</v>
      </c>
      <c r="K7" s="50">
        <f>IF('Caudal turbinable'!K7-414720 &gt; 0,414720,'Caudal turbinable'!K7)</f>
        <v>414720</v>
      </c>
      <c r="L7" s="50">
        <f>IF('Caudal turbinable'!L7-414720 &gt; 0,414720,'Caudal turbinable'!L7)</f>
        <v>108676.25</v>
      </c>
      <c r="M7" s="50">
        <f>IF('Caudal turbinable'!M7-414720 &gt; 0,414720,'Caudal turbinable'!M7)</f>
        <v>243748.75</v>
      </c>
      <c r="N7" s="55">
        <f>IF('Caudal turbinable'!N7-414720 &gt; 0,414720,'Caudal turbinable'!N7)</f>
        <v>414720</v>
      </c>
    </row>
    <row r="8" spans="1:14" x14ac:dyDescent="0.3">
      <c r="A8">
        <v>1942</v>
      </c>
      <c r="B8" t="s">
        <v>2</v>
      </c>
      <c r="C8" s="54">
        <f>IF('Caudal turbinable'!C8-414720 &gt; 0,414720,'Caudal turbinable'!C8)</f>
        <v>414720</v>
      </c>
      <c r="D8" s="50">
        <f>IF('Caudal turbinable'!D8-414720 &gt; 0,414720,'Caudal turbinable'!D8)</f>
        <v>310588.75</v>
      </c>
      <c r="E8" s="50">
        <f>IF('Caudal turbinable'!E8-414720 &gt; 0,414720,'Caudal turbinable'!E8)</f>
        <v>414720</v>
      </c>
      <c r="F8" s="50">
        <f>IF('Caudal turbinable'!F8-414720 &gt; 0,414720,'Caudal turbinable'!F8)</f>
        <v>414720</v>
      </c>
      <c r="G8" s="50">
        <f>IF('Caudal turbinable'!G8-414720 &gt; 0,414720,'Caudal turbinable'!G8)</f>
        <v>386480</v>
      </c>
      <c r="H8" s="50">
        <f>IF('Caudal turbinable'!H8-414720 &gt; 0,414720,'Caudal turbinable'!H8)</f>
        <v>363503.75</v>
      </c>
      <c r="I8" s="50">
        <f>IF('Caudal turbinable'!I8-414720 &gt; 0,414720,'Caudal turbinable'!I8)</f>
        <v>169946.25</v>
      </c>
      <c r="J8" s="50">
        <f>IF('Caudal turbinable'!J8-414720 &gt; 0,414720,'Caudal turbinable'!J8)</f>
        <v>397620</v>
      </c>
      <c r="K8" s="50">
        <f>IF('Caudal turbinable'!K8-414720 &gt; 0,414720,'Caudal turbinable'!K8)</f>
        <v>64116.25</v>
      </c>
      <c r="L8" s="50">
        <f>IF('Caudal turbinable'!L8-414720 &gt; 0,414720,'Caudal turbinable'!L8)</f>
        <v>247926.25</v>
      </c>
      <c r="M8" s="50">
        <f>IF('Caudal turbinable'!M8-414720 &gt; 0,414720,'Caudal turbinable'!M8)</f>
        <v>123297.5</v>
      </c>
      <c r="N8" s="55">
        <f>IF('Caudal turbinable'!N8-414720 &gt; 0,414720,'Caudal turbinable'!N8)</f>
        <v>414720</v>
      </c>
    </row>
    <row r="9" spans="1:14" x14ac:dyDescent="0.3">
      <c r="A9">
        <v>1943</v>
      </c>
      <c r="B9" t="s">
        <v>3</v>
      </c>
      <c r="C9" s="54">
        <f>IF('Caudal turbinable'!C9-414720 &gt; 0,414720,'Caudal turbinable'!C9)</f>
        <v>414720</v>
      </c>
      <c r="D9" s="50">
        <f>IF('Caudal turbinable'!D9-414720 &gt; 0,414720,'Caudal turbinable'!D9)</f>
        <v>414720</v>
      </c>
      <c r="E9" s="50">
        <f>IF('Caudal turbinable'!E9-414720 &gt; 0,414720,'Caudal turbinable'!E9)</f>
        <v>414720</v>
      </c>
      <c r="F9" s="50">
        <f>IF('Caudal turbinable'!F9-414720 &gt; 0,414720,'Caudal turbinable'!F9)</f>
        <v>10505</v>
      </c>
      <c r="G9" s="50">
        <f>IF('Caudal turbinable'!G9-414720 &gt; 0,414720,'Caudal turbinable'!G9)</f>
        <v>414720</v>
      </c>
      <c r="H9" s="50">
        <f>IF('Caudal turbinable'!H9-414720 &gt; 0,414720,'Caudal turbinable'!H9)</f>
        <v>213810</v>
      </c>
      <c r="I9" s="50">
        <f>IF('Caudal turbinable'!I9-414720 &gt; 0,414720,'Caudal turbinable'!I9)</f>
        <v>414720</v>
      </c>
      <c r="J9" s="50">
        <f>IF('Caudal turbinable'!J9-414720 &gt; 0,414720,'Caudal turbinable'!J9)</f>
        <v>281346.25</v>
      </c>
      <c r="K9" s="50">
        <f>IF('Caudal turbinable'!K9-414720 &gt; 0,414720,'Caudal turbinable'!K9)</f>
        <v>63420</v>
      </c>
      <c r="L9" s="50">
        <f>IF('Caudal turbinable'!L9-414720 &gt; 0,414720,'Caudal turbinable'!L9)</f>
        <v>414720</v>
      </c>
      <c r="M9" s="50">
        <f>IF('Caudal turbinable'!M9-414720 &gt; 0,414720,'Caudal turbinable'!M9)</f>
        <v>414720</v>
      </c>
      <c r="N9" s="55">
        <f>IF('Caudal turbinable'!N9-414720 &gt; 0,414720,'Caudal turbinable'!N9)</f>
        <v>394835</v>
      </c>
    </row>
    <row r="10" spans="1:14" x14ac:dyDescent="0.3">
      <c r="A10">
        <v>1944</v>
      </c>
      <c r="B10" t="s">
        <v>4</v>
      </c>
      <c r="C10" s="54">
        <f>IF('Caudal turbinable'!C10-414720 &gt; 0,414720,'Caudal turbinable'!C10)</f>
        <v>414720</v>
      </c>
      <c r="D10" s="50">
        <f>IF('Caudal turbinable'!D10-414720 &gt; 0,414720,'Caudal turbinable'!D10)</f>
        <v>414720</v>
      </c>
      <c r="E10" s="50">
        <f>IF('Caudal turbinable'!E10-414720 &gt; 0,414720,'Caudal turbinable'!E10)</f>
        <v>414720</v>
      </c>
      <c r="F10" s="50">
        <f>IF('Caudal turbinable'!F10-414720 &gt; 0,414720,'Caudal turbinable'!F10)</f>
        <v>414720</v>
      </c>
      <c r="G10" s="50">
        <f>IF('Caudal turbinable'!G10-414720 &gt; 0,414720,'Caudal turbinable'!G10)</f>
        <v>61.25</v>
      </c>
      <c r="H10" s="50">
        <f>IF('Caudal turbinable'!H10-414720 &gt; 0,414720,'Caudal turbinable'!H10)</f>
        <v>183871.25</v>
      </c>
      <c r="I10" s="50">
        <f>IF('Caudal turbinable'!I10-414720 &gt; 0,414720,'Caudal turbinable'!I10)</f>
        <v>414720</v>
      </c>
      <c r="J10" s="50">
        <f>IF('Caudal turbinable'!J10-414720 &gt; 0,414720,'Caudal turbinable'!J10)</f>
        <v>414720</v>
      </c>
      <c r="K10" s="50">
        <f>IF('Caudal turbinable'!K10-414720 &gt; 0,414720,'Caudal turbinable'!K10)</f>
        <v>157413.75</v>
      </c>
      <c r="L10" s="50">
        <f>IF('Caudal turbinable'!L10-414720 &gt; 0,414720,'Caudal turbinable'!L10)</f>
        <v>353060</v>
      </c>
      <c r="M10" s="50">
        <f>IF('Caudal turbinable'!M10-414720 &gt; 0,414720,'Caudal turbinable'!M10)</f>
        <v>414720</v>
      </c>
      <c r="N10" s="55">
        <f>IF('Caudal turbinable'!N10-414720 &gt; 0,414720,'Caudal turbinable'!N10)</f>
        <v>76648.75</v>
      </c>
    </row>
    <row r="11" spans="1:14" x14ac:dyDescent="0.3">
      <c r="A11">
        <v>1945</v>
      </c>
      <c r="B11" t="s">
        <v>5</v>
      </c>
      <c r="C11" s="54">
        <f>IF('Caudal turbinable'!C11-414720 &gt; 0,414720,'Caudal turbinable'!C11)</f>
        <v>414720</v>
      </c>
      <c r="D11" s="50">
        <f>IF('Caudal turbinable'!D11-414720 &gt; 0,414720,'Caudal turbinable'!D11)</f>
        <v>414720</v>
      </c>
      <c r="E11" s="50">
        <f>IF('Caudal turbinable'!E11-414720 &gt; 0,414720,'Caudal turbinable'!E11)</f>
        <v>414720</v>
      </c>
      <c r="F11" s="50">
        <f>IF('Caudal turbinable'!F11-414720 &gt; 0,414720,'Caudal turbinable'!F11)</f>
        <v>414330</v>
      </c>
      <c r="G11" s="50">
        <f>IF('Caudal turbinable'!G11-414720 &gt; 0,414720,'Caudal turbinable'!G11)</f>
        <v>414720</v>
      </c>
      <c r="H11" s="50">
        <f>IF('Caudal turbinable'!H11-414720 &gt; 0,414720,'Caudal turbinable'!H11)</f>
        <v>414720</v>
      </c>
      <c r="I11" s="50">
        <f>IF('Caudal turbinable'!I11-414720 &gt; 0,414720,'Caudal turbinable'!I11)</f>
        <v>414720</v>
      </c>
      <c r="J11" s="50">
        <f>IF('Caudal turbinable'!J11-414720 &gt; 0,414720,'Caudal turbinable'!J11)</f>
        <v>414720</v>
      </c>
      <c r="K11" s="50">
        <f>IF('Caudal turbinable'!K11-414720 &gt; 0,414720,'Caudal turbinable'!K11)</f>
        <v>131652.5</v>
      </c>
      <c r="L11" s="56">
        <v>0</v>
      </c>
      <c r="M11" s="50">
        <f>IF('Caudal turbinable'!M11-414720 &gt; 0,414720,'Caudal turbinable'!M11)</f>
        <v>295967.5</v>
      </c>
      <c r="N11" s="55">
        <f>IF('Caudal turbinable'!N11-414720 &gt; 0,414720,'Caudal turbinable'!N11)</f>
        <v>286220</v>
      </c>
    </row>
    <row r="12" spans="1:14" x14ac:dyDescent="0.3">
      <c r="A12">
        <v>1946</v>
      </c>
      <c r="B12" t="s">
        <v>6</v>
      </c>
      <c r="C12" s="54">
        <f>IF('Caudal turbinable'!C12-414720 &gt; 0,414720,'Caudal turbinable'!C12)</f>
        <v>414720</v>
      </c>
      <c r="D12" s="50">
        <f>IF('Caudal turbinable'!D12-414720 &gt; 0,414720,'Caudal turbinable'!D12)</f>
        <v>414720</v>
      </c>
      <c r="E12" s="50">
        <f>IF('Caudal turbinable'!E12-414720 &gt; 0,414720,'Caudal turbinable'!E12)</f>
        <v>414720</v>
      </c>
      <c r="F12" s="50">
        <f>IF('Caudal turbinable'!F12-414720 &gt; 0,414720,'Caudal turbinable'!F12)</f>
        <v>385783.75</v>
      </c>
      <c r="G12" s="50">
        <f>IF('Caudal turbinable'!G12-414720 &gt; 0,414720,'Caudal turbinable'!G12)</f>
        <v>414720</v>
      </c>
      <c r="H12" s="50">
        <f>IF('Caudal turbinable'!H12-414720 &gt; 0,414720,'Caudal turbinable'!H12)</f>
        <v>414720</v>
      </c>
      <c r="I12" s="50">
        <f>IF('Caudal turbinable'!I12-414720 &gt; 0,414720,'Caudal turbinable'!I12)</f>
        <v>197100</v>
      </c>
      <c r="J12" s="50">
        <f>IF('Caudal turbinable'!J12-414720 &gt; 0,414720,'Caudal turbinable'!J12)</f>
        <v>414720</v>
      </c>
      <c r="K12" s="50">
        <f>IF('Caudal turbinable'!K12-414720 &gt; 0,414720,'Caudal turbinable'!K12)</f>
        <v>414720</v>
      </c>
      <c r="L12" s="56">
        <v>0</v>
      </c>
      <c r="M12" s="50">
        <f>IF('Caudal turbinable'!M12-414720 &gt; 0,414720,'Caudal turbinable'!M12)</f>
        <v>170642.5</v>
      </c>
      <c r="N12" s="55">
        <f>IF('Caudal turbinable'!N12-414720 &gt; 0,414720,'Caudal turbinable'!N12)</f>
        <v>414720</v>
      </c>
    </row>
    <row r="13" spans="1:14" x14ac:dyDescent="0.3">
      <c r="A13">
        <v>1947</v>
      </c>
      <c r="B13" t="s">
        <v>7</v>
      </c>
      <c r="C13" s="54">
        <f>IF('Caudal turbinable'!C13-414720 &gt; 0,414720,'Caudal turbinable'!C13)</f>
        <v>414720</v>
      </c>
      <c r="D13" s="50">
        <f>IF('Caudal turbinable'!D13-414720 &gt; 0,414720,'Caudal turbinable'!D13)</f>
        <v>414720</v>
      </c>
      <c r="E13" s="50">
        <f>IF('Caudal turbinable'!E13-414720 &gt; 0,414720,'Caudal turbinable'!E13)</f>
        <v>414720</v>
      </c>
      <c r="F13" s="50">
        <f>IF('Caudal turbinable'!F13-414720 &gt; 0,414720,'Caudal turbinable'!F13)</f>
        <v>414720</v>
      </c>
      <c r="G13" s="50">
        <f>IF('Caudal turbinable'!G13-414720 &gt; 0,414720,'Caudal turbinable'!G13)</f>
        <v>279257.5</v>
      </c>
      <c r="H13" s="50">
        <f>IF('Caudal turbinable'!H13-414720 &gt; 0,414720,'Caudal turbinable'!H13)</f>
        <v>138615</v>
      </c>
      <c r="I13" s="50">
        <f>IF('Caudal turbinable'!I13-414720 &gt; 0,414720,'Caudal turbinable'!I13)</f>
        <v>414720</v>
      </c>
      <c r="J13" s="50">
        <f>IF('Caudal turbinable'!J13-414720 &gt; 0,414720,'Caudal turbinable'!J13)</f>
        <v>414720</v>
      </c>
      <c r="K13" s="50">
        <f>IF('Caudal turbinable'!K13-414720 &gt; 0,414720,'Caudal turbinable'!K13)</f>
        <v>125386.25</v>
      </c>
      <c r="L13" s="56">
        <v>0</v>
      </c>
      <c r="M13" s="50">
        <f>IF('Caudal turbinable'!M13-414720 &gt; 0,414720,'Caudal turbinable'!M13)</f>
        <v>323817.5</v>
      </c>
      <c r="N13" s="55">
        <f>IF('Caudal turbinable'!N13-414720 &gt; 0,414720,'Caudal turbinable'!N13)</f>
        <v>220772.5</v>
      </c>
    </row>
    <row r="14" spans="1:14" x14ac:dyDescent="0.3">
      <c r="A14">
        <v>1948</v>
      </c>
      <c r="B14" t="s">
        <v>8</v>
      </c>
      <c r="C14" s="54">
        <f>IF('Caudal turbinable'!C14-414720 &gt; 0,414720,'Caudal turbinable'!C14)</f>
        <v>414720</v>
      </c>
      <c r="D14" s="50">
        <f>IF('Caudal turbinable'!D14-414720 &gt; 0,414720,'Caudal turbinable'!D14)</f>
        <v>215898.75</v>
      </c>
      <c r="E14" s="50">
        <f>IF('Caudal turbinable'!E14-414720 &gt; 0,414720,'Caudal turbinable'!E14)</f>
        <v>414720</v>
      </c>
      <c r="F14" s="50">
        <f>IF('Caudal turbinable'!F14-414720 &gt; 0,414720,'Caudal turbinable'!F14)</f>
        <v>414720</v>
      </c>
      <c r="G14" s="50">
        <f>IF('Caudal turbinable'!G14-414720 &gt; 0,414720,'Caudal turbinable'!G14)</f>
        <v>155325</v>
      </c>
      <c r="H14" s="50">
        <f>IF('Caudal turbinable'!H14-414720 &gt; 0,414720,'Caudal turbinable'!H14)</f>
        <v>414720</v>
      </c>
      <c r="I14" s="50">
        <f>IF('Caudal turbinable'!I14-414720 &gt; 0,414720,'Caudal turbinable'!I14)</f>
        <v>414720</v>
      </c>
      <c r="J14" s="50">
        <f>IF('Caudal turbinable'!J14-414720 &gt; 0,414720,'Caudal turbinable'!J14)</f>
        <v>414720</v>
      </c>
      <c r="K14" s="50">
        <f>IF('Caudal turbinable'!K14-414720 &gt; 0,414720,'Caudal turbinable'!K14)</f>
        <v>160198.75</v>
      </c>
      <c r="L14" s="50">
        <f>IF('Caudal turbinable'!L14-414720 &gt; 0,414720,'Caudal turbinable'!L14)</f>
        <v>100321.25</v>
      </c>
      <c r="M14" s="50">
        <f>IF('Caudal turbinable'!M14-414720 &gt; 0,414720,'Caudal turbinable'!M14)</f>
        <v>110765</v>
      </c>
      <c r="N14" s="55">
        <f>IF('Caudal turbinable'!N14-414720 &gt; 0,414720,'Caudal turbinable'!N14)</f>
        <v>414720</v>
      </c>
    </row>
    <row r="15" spans="1:14" x14ac:dyDescent="0.3">
      <c r="A15">
        <v>1949</v>
      </c>
      <c r="B15" t="s">
        <v>9</v>
      </c>
      <c r="C15" s="54">
        <f>IF('Caudal turbinable'!C15-414720 &gt; 0,414720,'Caudal turbinable'!C15)</f>
        <v>338438.75</v>
      </c>
      <c r="D15" s="50">
        <f>IF('Caudal turbinable'!D15-414720 &gt; 0,414720,'Caudal turbinable'!D15)</f>
        <v>414720</v>
      </c>
      <c r="E15" s="50">
        <f>IF('Caudal turbinable'!E15-414720 &gt; 0,414720,'Caudal turbinable'!E15)</f>
        <v>414720</v>
      </c>
      <c r="F15" s="50">
        <f>IF('Caudal turbinable'!F15-414720 &gt; 0,414720,'Caudal turbinable'!F15)</f>
        <v>414720</v>
      </c>
      <c r="G15" s="50">
        <f>IF('Caudal turbinable'!G15-414720 &gt; 0,414720,'Caudal turbinable'!G15)</f>
        <v>414720</v>
      </c>
      <c r="H15" s="50">
        <f>IF('Caudal turbinable'!H15-414720 &gt; 0,414720,'Caudal turbinable'!H15)</f>
        <v>268117.5</v>
      </c>
      <c r="I15" s="50">
        <f>IF('Caudal turbinable'!I15-414720 &gt; 0,414720,'Caudal turbinable'!I15)</f>
        <v>414720</v>
      </c>
      <c r="J15" s="50">
        <f>IF('Caudal turbinable'!J15-414720 &gt; 0,414720,'Caudal turbinable'!J15)</f>
        <v>414720</v>
      </c>
      <c r="K15" s="50">
        <f>IF('Caudal turbinable'!K15-414720 &gt; 0,414720,'Caudal turbinable'!K15)</f>
        <v>414720</v>
      </c>
      <c r="L15" s="50">
        <f>IF('Caudal turbinable'!L15-414720 &gt; 0,414720,'Caudal turbinable'!L15)</f>
        <v>142792.5</v>
      </c>
      <c r="M15" s="50">
        <f>IF('Caudal turbinable'!M15-414720 &gt; 0,414720,'Caudal turbinable'!M15)</f>
        <v>181782.5</v>
      </c>
      <c r="N15" s="55">
        <f>IF('Caudal turbinable'!N15-414720 &gt; 0,414720,'Caudal turbinable'!N15)</f>
        <v>414720</v>
      </c>
    </row>
    <row r="16" spans="1:14" x14ac:dyDescent="0.3">
      <c r="A16">
        <v>1950</v>
      </c>
      <c r="B16" t="s">
        <v>10</v>
      </c>
      <c r="C16" s="54">
        <f>IF('Caudal turbinable'!C16-414720 &gt; 0,414720,'Caudal turbinable'!C16)</f>
        <v>414720</v>
      </c>
      <c r="D16" s="50">
        <f>IF('Caudal turbinable'!D16-414720 &gt; 0,414720,'Caudal turbinable'!D16)</f>
        <v>414720</v>
      </c>
      <c r="E16" s="50">
        <f>IF('Caudal turbinable'!E16-414720 &gt; 0,414720,'Caudal turbinable'!E16)</f>
        <v>414720</v>
      </c>
      <c r="F16" s="50">
        <f>IF('Caudal turbinable'!F16-414720 &gt; 0,414720,'Caudal turbinable'!F16)</f>
        <v>414720</v>
      </c>
      <c r="G16" s="50">
        <f>IF('Caudal turbinable'!G16-414720 &gt; 0,414720,'Caudal turbinable'!G16)</f>
        <v>414720</v>
      </c>
      <c r="H16" s="50">
        <f>IF('Caudal turbinable'!H16-414720 &gt; 0,414720,'Caudal turbinable'!H16)</f>
        <v>414720</v>
      </c>
      <c r="I16" s="50">
        <f>IF('Caudal turbinable'!I16-414720 &gt; 0,414720,'Caudal turbinable'!I16)</f>
        <v>414720</v>
      </c>
      <c r="J16" s="50">
        <f>IF('Caudal turbinable'!J16-414720 &gt; 0,414720,'Caudal turbinable'!J16)</f>
        <v>414720</v>
      </c>
      <c r="K16" s="50">
        <f>IF('Caudal turbinable'!K16-414720 &gt; 0,414720,'Caudal turbinable'!K16)</f>
        <v>414720</v>
      </c>
      <c r="L16" s="50">
        <f>IF('Caudal turbinable'!L16-414720 &gt; 0,414720,'Caudal turbinable'!L16)</f>
        <v>295271.25</v>
      </c>
      <c r="M16" s="50">
        <f>IF('Caudal turbinable'!M16-414720 &gt; 0,414720,'Caudal turbinable'!M16)</f>
        <v>414720</v>
      </c>
      <c r="N16" s="55">
        <f>IF('Caudal turbinable'!N16-414720 &gt; 0,414720,'Caudal turbinable'!N16)</f>
        <v>220772.5</v>
      </c>
    </row>
    <row r="17" spans="1:14" x14ac:dyDescent="0.3">
      <c r="A17">
        <v>1951</v>
      </c>
      <c r="B17" t="s">
        <v>11</v>
      </c>
      <c r="C17" s="54">
        <f>IF('Caudal turbinable'!C17-414720 &gt; 0,414720,'Caudal turbinable'!C17)</f>
        <v>414720</v>
      </c>
      <c r="D17" s="50">
        <f>IF('Caudal turbinable'!D17-414720 &gt; 0,414720,'Caudal turbinable'!D17)</f>
        <v>414720</v>
      </c>
      <c r="E17" s="50">
        <f>IF('Caudal turbinable'!E17-414720 &gt; 0,414720,'Caudal turbinable'!E17)</f>
        <v>414720</v>
      </c>
      <c r="F17" s="50">
        <f>IF('Caudal turbinable'!F17-414720 &gt; 0,414720,'Caudal turbinable'!F17)</f>
        <v>414720</v>
      </c>
      <c r="G17" s="50">
        <f>IF('Caudal turbinable'!G17-414720 &gt; 0,414720,'Caudal turbinable'!G17)</f>
        <v>414720</v>
      </c>
      <c r="H17" s="50">
        <f>IF('Caudal turbinable'!H17-414720 &gt; 0,414720,'Caudal turbinable'!H17)</f>
        <v>414720</v>
      </c>
      <c r="I17" s="50">
        <f>IF('Caudal turbinable'!I17-414720 &gt; 0,414720,'Caudal turbinable'!I17)</f>
        <v>414720</v>
      </c>
      <c r="J17" s="50">
        <f>IF('Caudal turbinable'!J17-414720 &gt; 0,414720,'Caudal turbinable'!J17)</f>
        <v>309196.25</v>
      </c>
      <c r="K17" s="50">
        <f>IF('Caudal turbinable'!K17-414720 &gt; 0,414720,'Caudal turbinable'!K17)</f>
        <v>414720</v>
      </c>
      <c r="L17" s="50">
        <f>IF('Caudal turbinable'!L17-414720 &gt; 0,414720,'Caudal turbinable'!L17)</f>
        <v>414720</v>
      </c>
      <c r="M17" s="50">
        <f>IF('Caudal turbinable'!M17-414720 &gt; 0,414720,'Caudal turbinable'!M17)</f>
        <v>357237.5</v>
      </c>
      <c r="N17" s="55">
        <f>IF('Caudal turbinable'!N17-414720 &gt; 0,414720,'Caudal turbinable'!N17)</f>
        <v>414720</v>
      </c>
    </row>
    <row r="18" spans="1:14" x14ac:dyDescent="0.3">
      <c r="A18">
        <v>1952</v>
      </c>
      <c r="B18" t="s">
        <v>12</v>
      </c>
      <c r="C18" s="54">
        <f>IF('Caudal turbinable'!C18-414720 &gt; 0,414720,'Caudal turbinable'!C18)</f>
        <v>414720</v>
      </c>
      <c r="D18" s="50">
        <f>IF('Caudal turbinable'!D18-414720 &gt; 0,414720,'Caudal turbinable'!D18)</f>
        <v>414720</v>
      </c>
      <c r="E18" s="50">
        <f>IF('Caudal turbinable'!E18-414720 &gt; 0,414720,'Caudal turbinable'!E18)</f>
        <v>414720</v>
      </c>
      <c r="F18" s="50">
        <f>IF('Caudal turbinable'!F18-414720 &gt; 0,414720,'Caudal turbinable'!F18)</f>
        <v>414720</v>
      </c>
      <c r="G18" s="50">
        <f>IF('Caudal turbinable'!G18-414720 &gt; 0,414720,'Caudal turbinable'!G18)</f>
        <v>414720</v>
      </c>
      <c r="H18" s="50">
        <f>IF('Caudal turbinable'!H18-414720 &gt; 0,414720,'Caudal turbinable'!H18)</f>
        <v>89877.5</v>
      </c>
      <c r="I18" s="50">
        <f>IF('Caudal turbinable'!I18-414720 &gt; 0,414720,'Caudal turbinable'!I18)</f>
        <v>414720</v>
      </c>
      <c r="J18" s="50">
        <f>IF('Caudal turbinable'!J18-414720 &gt; 0,414720,'Caudal turbinable'!J18)</f>
        <v>374643.75</v>
      </c>
      <c r="K18" s="50">
        <f>IF('Caudal turbinable'!K18-414720 &gt; 0,414720,'Caudal turbinable'!K18)</f>
        <v>414720</v>
      </c>
      <c r="L18" s="50">
        <f>IF('Caudal turbinable'!L18-414720 &gt; 0,414720,'Caudal turbinable'!L18)</f>
        <v>128171.25</v>
      </c>
      <c r="M18" s="50">
        <f>IF('Caudal turbinable'!M18-414720 &gt; 0,414720,'Caudal turbinable'!M18)</f>
        <v>112853.75</v>
      </c>
      <c r="N18" s="55">
        <f>IF('Caudal turbinable'!N18-414720 &gt; 0,414720,'Caudal turbinable'!N18)</f>
        <v>414720</v>
      </c>
    </row>
    <row r="19" spans="1:14" x14ac:dyDescent="0.3">
      <c r="A19">
        <v>1953</v>
      </c>
      <c r="B19" t="s">
        <v>13</v>
      </c>
      <c r="C19" s="54">
        <f>IF('Caudal turbinable'!C19-414720 &gt; 0,414720,'Caudal turbinable'!C19)</f>
        <v>414720</v>
      </c>
      <c r="D19" s="50">
        <f>IF('Caudal turbinable'!D19-414720 &gt; 0,414720,'Caudal turbinable'!D19)</f>
        <v>250015</v>
      </c>
      <c r="E19" s="50">
        <f>IF('Caudal turbinable'!E19-414720 &gt; 0,414720,'Caudal turbinable'!E19)</f>
        <v>414720</v>
      </c>
      <c r="F19" s="50">
        <f>IF('Caudal turbinable'!F19-414720 &gt; 0,414720,'Caudal turbinable'!F19)</f>
        <v>414720</v>
      </c>
      <c r="G19" s="50">
        <f>IF('Caudal turbinable'!G19-414720 &gt; 0,414720,'Caudal turbinable'!G19)</f>
        <v>414720</v>
      </c>
      <c r="H19" s="50">
        <f>IF('Caudal turbinable'!H19-414720 &gt; 0,414720,'Caudal turbinable'!H19)</f>
        <v>414720</v>
      </c>
      <c r="I19" s="50">
        <f>IF('Caudal turbinable'!I19-414720 &gt; 0,414720,'Caudal turbinable'!I19)</f>
        <v>414720</v>
      </c>
      <c r="J19" s="50">
        <f>IF('Caudal turbinable'!J19-414720 &gt; 0,414720,'Caudal turbinable'!J19)</f>
        <v>414720</v>
      </c>
      <c r="K19" s="50">
        <f>IF('Caudal turbinable'!K19-414720 &gt; 0,414720,'Caudal turbinable'!K19)</f>
        <v>371162.5</v>
      </c>
      <c r="L19" s="50">
        <f>IF('Caudal turbinable'!L19-414720 &gt; 0,414720,'Caudal turbinable'!L19)</f>
        <v>165768.75</v>
      </c>
      <c r="M19" s="50">
        <f>IF('Caudal turbinable'!M19-414720 &gt; 0,414720,'Caudal turbinable'!M19)</f>
        <v>414720</v>
      </c>
      <c r="N19" s="55">
        <f>IF('Caudal turbinable'!N19-414720 &gt; 0,414720,'Caudal turbinable'!N19)</f>
        <v>291093.75</v>
      </c>
    </row>
    <row r="20" spans="1:14" x14ac:dyDescent="0.3">
      <c r="A20">
        <v>1954</v>
      </c>
      <c r="B20" t="s">
        <v>14</v>
      </c>
      <c r="C20" s="54">
        <f>IF('Caudal turbinable'!C20-414720 &gt; 0,414720,'Caudal turbinable'!C20)</f>
        <v>414720</v>
      </c>
      <c r="D20" s="50">
        <f>IF('Caudal turbinable'!D20-414720 &gt; 0,414720,'Caudal turbinable'!D20)</f>
        <v>414720</v>
      </c>
      <c r="E20" s="50">
        <f>IF('Caudal turbinable'!E20-414720 &gt; 0,414720,'Caudal turbinable'!E20)</f>
        <v>328691.25</v>
      </c>
      <c r="F20" s="50">
        <f>IF('Caudal turbinable'!F20-414720 &gt; 0,414720,'Caudal turbinable'!F20)</f>
        <v>414720</v>
      </c>
      <c r="G20" s="50">
        <f>IF('Caudal turbinable'!G20-414720 &gt; 0,414720,'Caudal turbinable'!G20)</f>
        <v>414720</v>
      </c>
      <c r="H20" s="50">
        <f>IF('Caudal turbinable'!H20-414720 &gt; 0,414720,'Caudal turbinable'!H20)</f>
        <v>414720</v>
      </c>
      <c r="I20" s="50">
        <f>IF('Caudal turbinable'!I20-414720 &gt; 0,414720,'Caudal turbinable'!I20)</f>
        <v>174123.75</v>
      </c>
      <c r="J20" s="50">
        <f>IF('Caudal turbinable'!J20-414720 &gt; 0,414720,'Caudal turbinable'!J20)</f>
        <v>414720</v>
      </c>
      <c r="K20" s="50">
        <f>IF('Caudal turbinable'!K20-414720 &gt; 0,414720,'Caudal turbinable'!K20)</f>
        <v>385087.5</v>
      </c>
      <c r="L20" s="50">
        <f>IF('Caudal turbinable'!L20-414720 &gt; 0,414720,'Caudal turbinable'!L20)</f>
        <v>350275</v>
      </c>
      <c r="M20" s="50">
        <f>IF('Caudal turbinable'!M20-414720 &gt; 0,414720,'Caudal turbinable'!M20)</f>
        <v>141400</v>
      </c>
      <c r="N20" s="55">
        <f>IF('Caudal turbinable'!N20-414720 &gt; 0,414720,'Caudal turbinable'!N20)</f>
        <v>210328.75</v>
      </c>
    </row>
    <row r="21" spans="1:14" x14ac:dyDescent="0.3">
      <c r="A21">
        <v>1955</v>
      </c>
      <c r="B21" t="s">
        <v>15</v>
      </c>
      <c r="C21" s="54">
        <f>IF('Caudal turbinable'!C21-414720 &gt; 0,414720,'Caudal turbinable'!C21)</f>
        <v>414720</v>
      </c>
      <c r="D21" s="50">
        <f>IF('Caudal turbinable'!D21-414720 &gt; 0,414720,'Caudal turbinable'!D21)</f>
        <v>414720</v>
      </c>
      <c r="E21" s="50">
        <f>IF('Caudal turbinable'!E21-414720 &gt; 0,414720,'Caudal turbinable'!E21)</f>
        <v>414720</v>
      </c>
      <c r="F21" s="50">
        <f>IF('Caudal turbinable'!F21-414720 &gt; 0,414720,'Caudal turbinable'!F21)</f>
        <v>414720</v>
      </c>
      <c r="G21" s="50">
        <f>IF('Caudal turbinable'!G21-414720 &gt; 0,414720,'Caudal turbinable'!G21)</f>
        <v>414720</v>
      </c>
      <c r="H21" s="50">
        <f>IF('Caudal turbinable'!H21-414720 &gt; 0,414720,'Caudal turbinable'!H21)</f>
        <v>414720</v>
      </c>
      <c r="I21" s="50">
        <f>IF('Caudal turbinable'!I21-414720 &gt; 0,414720,'Caudal turbinable'!I21)</f>
        <v>414720</v>
      </c>
      <c r="J21" s="50">
        <f>IF('Caudal turbinable'!J21-414720 &gt; 0,414720,'Caudal turbinable'!J21)</f>
        <v>414720</v>
      </c>
      <c r="K21" s="50">
        <f>IF('Caudal turbinable'!K21-414720 &gt; 0,414720,'Caudal turbinable'!K21)</f>
        <v>163680</v>
      </c>
      <c r="L21" s="50">
        <f>IF('Caudal turbinable'!L21-414720 &gt; 0,414720,'Caudal turbinable'!L21)</f>
        <v>268813.75</v>
      </c>
      <c r="M21" s="50">
        <f>IF('Caudal turbinable'!M21-414720 &gt; 0,414720,'Caudal turbinable'!M21)</f>
        <v>414720</v>
      </c>
      <c r="N21" s="55">
        <f>IF('Caudal turbinable'!N21-414720 &gt; 0,414720,'Caudal turbinable'!N21)</f>
        <v>258370</v>
      </c>
    </row>
    <row r="22" spans="1:14" x14ac:dyDescent="0.3">
      <c r="A22">
        <v>1956</v>
      </c>
      <c r="B22" t="s">
        <v>16</v>
      </c>
      <c r="C22" s="54">
        <f>IF('Caudal turbinable'!C22-414720 &gt; 0,414720,'Caudal turbinable'!C22)</f>
        <v>414720</v>
      </c>
      <c r="D22" s="50">
        <f>IF('Caudal turbinable'!D22-414720 &gt; 0,414720,'Caudal turbinable'!D22)</f>
        <v>414720</v>
      </c>
      <c r="E22" s="50">
        <f>IF('Caudal turbinable'!E22-414720 &gt; 0,414720,'Caudal turbinable'!E22)</f>
        <v>371162.5</v>
      </c>
      <c r="F22" s="50">
        <f>IF('Caudal turbinable'!F22-414720 &gt; 0,414720,'Caudal turbinable'!F22)</f>
        <v>414720</v>
      </c>
      <c r="G22" s="50">
        <f>IF('Caudal turbinable'!G22-414720 &gt; 0,414720,'Caudal turbinable'!G22)</f>
        <v>414720</v>
      </c>
      <c r="H22" s="50">
        <f>IF('Caudal turbinable'!H22-414720 &gt; 0,414720,'Caudal turbinable'!H22)</f>
        <v>381606.25</v>
      </c>
      <c r="I22" s="50">
        <f>IF('Caudal turbinable'!I22-414720 &gt; 0,414720,'Caudal turbinable'!I22)</f>
        <v>414720</v>
      </c>
      <c r="J22" s="50">
        <f>IF('Caudal turbinable'!J22-414720 &gt; 0,414720,'Caudal turbinable'!J22)</f>
        <v>414720</v>
      </c>
      <c r="K22" s="50">
        <f>IF('Caudal turbinable'!K22-414720 &gt; 0,414720,'Caudal turbinable'!K22)</f>
        <v>414720</v>
      </c>
      <c r="L22" s="50">
        <f>IF('Caudal turbinable'!L22-414720 &gt; 0,414720,'Caudal turbinable'!L22)</f>
        <v>62027.5</v>
      </c>
      <c r="M22" s="50">
        <f>IF('Caudal turbinable'!M22-414720 &gt; 0,414720,'Caudal turbinable'!M22)</f>
        <v>20948.75</v>
      </c>
      <c r="N22" s="55">
        <f>IF('Caudal turbinable'!N22-414720 &gt; 0,414720,'Caudal turbinable'!N22)</f>
        <v>256281.25</v>
      </c>
    </row>
    <row r="23" spans="1:14" x14ac:dyDescent="0.3">
      <c r="A23">
        <v>1957</v>
      </c>
      <c r="B23" t="s">
        <v>17</v>
      </c>
      <c r="C23" s="54">
        <f>IF('Caudal turbinable'!C23-414720 &gt; 0,414720,'Caudal turbinable'!C23)</f>
        <v>256977.5</v>
      </c>
      <c r="D23" s="50">
        <f>IF('Caudal turbinable'!D23-414720 &gt; 0,414720,'Caudal turbinable'!D23)</f>
        <v>414720</v>
      </c>
      <c r="E23" s="50">
        <f>IF('Caudal turbinable'!E23-414720 &gt; 0,414720,'Caudal turbinable'!E23)</f>
        <v>414720</v>
      </c>
      <c r="F23" s="50">
        <f>IF('Caudal turbinable'!F23-414720 &gt; 0,414720,'Caudal turbinable'!F23)</f>
        <v>414720</v>
      </c>
      <c r="G23" s="50">
        <f>IF('Caudal turbinable'!G23-414720 &gt; 0,414720,'Caudal turbinable'!G23)</f>
        <v>405278.75</v>
      </c>
      <c r="H23" s="50">
        <f>IF('Caudal turbinable'!H23-414720 &gt; 0,414720,'Caudal turbinable'!H23)</f>
        <v>414720</v>
      </c>
      <c r="I23" s="50">
        <f>IF('Caudal turbinable'!I23-414720 &gt; 0,414720,'Caudal turbinable'!I23)</f>
        <v>414720</v>
      </c>
      <c r="J23" s="50">
        <f>IF('Caudal turbinable'!J23-414720 &gt; 0,414720,'Caudal turbinable'!J23)</f>
        <v>414720</v>
      </c>
      <c r="K23" s="50">
        <f>IF('Caudal turbinable'!K23-414720 &gt; 0,414720,'Caudal turbinable'!K23)</f>
        <v>414720</v>
      </c>
      <c r="L23" s="50">
        <f>IF('Caudal turbinable'!L23-414720 &gt; 0,414720,'Caudal turbinable'!L23)</f>
        <v>111461.25</v>
      </c>
      <c r="M23" s="50">
        <f>IF('Caudal turbinable'!M23-414720 &gt; 0,414720,'Caudal turbinable'!M23)</f>
        <v>258370</v>
      </c>
      <c r="N23" s="55">
        <f>IF('Caudal turbinable'!N23-414720 &gt; 0,414720,'Caudal turbinable'!N23)</f>
        <v>117031.25</v>
      </c>
    </row>
    <row r="24" spans="1:14" x14ac:dyDescent="0.3">
      <c r="A24">
        <v>1958</v>
      </c>
      <c r="B24" t="s">
        <v>18</v>
      </c>
      <c r="C24" s="54">
        <f>IF('Caudal turbinable'!C24-414720 &gt; 0,414720,'Caudal turbinable'!C24)</f>
        <v>414720</v>
      </c>
      <c r="D24" s="50">
        <f>IF('Caudal turbinable'!D24-414720 &gt; 0,414720,'Caudal turbinable'!D24)</f>
        <v>414720</v>
      </c>
      <c r="E24" s="50">
        <f>IF('Caudal turbinable'!E24-414720 &gt; 0,414720,'Caudal turbinable'!E24)</f>
        <v>414720</v>
      </c>
      <c r="F24" s="50">
        <f>IF('Caudal turbinable'!F24-414720 &gt; 0,414720,'Caudal turbinable'!F24)</f>
        <v>414720</v>
      </c>
      <c r="G24" s="50">
        <f>IF('Caudal turbinable'!G24-414720 &gt; 0,414720,'Caudal turbinable'!G24)</f>
        <v>58546.25</v>
      </c>
      <c r="H24" s="50">
        <f>IF('Caudal turbinable'!H24-414720 &gt; 0,414720,'Caudal turbinable'!H24)</f>
        <v>414720</v>
      </c>
      <c r="I24" s="50">
        <f>IF('Caudal turbinable'!I24-414720 &gt; 0,414720,'Caudal turbinable'!I24)</f>
        <v>414720</v>
      </c>
      <c r="J24" s="50">
        <f>IF('Caudal turbinable'!J24-414720 &gt; 0,414720,'Caudal turbinable'!J24)</f>
        <v>414720</v>
      </c>
      <c r="K24" s="50">
        <f>IF('Caudal turbinable'!K24-414720 &gt; 0,414720,'Caudal turbinable'!K24)</f>
        <v>389265</v>
      </c>
      <c r="L24" s="50">
        <f>IF('Caudal turbinable'!L24-414720 &gt; 0,414720,'Caudal turbinable'!L24)</f>
        <v>163680</v>
      </c>
      <c r="M24" s="50">
        <f>IF('Caudal turbinable'!M24-414720 &gt; 0,414720,'Caudal turbinable'!M24)</f>
        <v>414720</v>
      </c>
      <c r="N24" s="55">
        <f>IF('Caudal turbinable'!N24-414720 &gt; 0,414720,'Caudal turbinable'!N24)</f>
        <v>414720</v>
      </c>
    </row>
    <row r="25" spans="1:14" x14ac:dyDescent="0.3">
      <c r="A25">
        <v>1959</v>
      </c>
      <c r="B25" t="s">
        <v>19</v>
      </c>
      <c r="C25" s="54">
        <f>IF('Caudal turbinable'!C25-414720 &gt; 0,414720,'Caudal turbinable'!C25)</f>
        <v>414720</v>
      </c>
      <c r="D25" s="50">
        <f>IF('Caudal turbinable'!D25-414720 &gt; 0,414720,'Caudal turbinable'!D25)</f>
        <v>414720</v>
      </c>
      <c r="E25" s="50">
        <f>IF('Caudal turbinable'!E25-414720 &gt; 0,414720,'Caudal turbinable'!E25)</f>
        <v>414720</v>
      </c>
      <c r="F25" s="50">
        <f>IF('Caudal turbinable'!F25-414720 &gt; 0,414720,'Caudal turbinable'!F25)</f>
        <v>414720</v>
      </c>
      <c r="G25" s="50">
        <f>IF('Caudal turbinable'!G25-414720 &gt; 0,414720,'Caudal turbinable'!G25)</f>
        <v>414720</v>
      </c>
      <c r="H25" s="50">
        <f>IF('Caudal turbinable'!H25-414720 &gt; 0,414720,'Caudal turbinable'!H25)</f>
        <v>414720</v>
      </c>
      <c r="I25" s="50">
        <f>IF('Caudal turbinable'!I25-414720 &gt; 0,414720,'Caudal turbinable'!I25)</f>
        <v>115638.75</v>
      </c>
      <c r="J25" s="50">
        <f>IF('Caudal turbinable'!J25-414720 &gt; 0,414720,'Caudal turbinable'!J25)</f>
        <v>335653.75</v>
      </c>
      <c r="K25" s="50">
        <f>IF('Caudal turbinable'!K25-414720 &gt; 0,414720,'Caudal turbinable'!K25)</f>
        <v>204758.75</v>
      </c>
      <c r="L25" s="50">
        <f>IF('Caudal turbinable'!L25-414720 &gt; 0,414720,'Caudal turbinable'!L25)</f>
        <v>127475</v>
      </c>
      <c r="M25" s="50">
        <f>IF('Caudal turbinable'!M25-414720 &gt; 0,414720,'Caudal turbinable'!M25)</f>
        <v>348882.5</v>
      </c>
      <c r="N25" s="55">
        <f>IF('Caudal turbinable'!N25-414720 &gt; 0,414720,'Caudal turbinable'!N25)</f>
        <v>414720</v>
      </c>
    </row>
    <row r="26" spans="1:14" x14ac:dyDescent="0.3">
      <c r="A26">
        <v>1960</v>
      </c>
      <c r="B26" t="s">
        <v>20</v>
      </c>
      <c r="C26" s="54">
        <f>IF('Caudal turbinable'!C26-414720 &gt; 0,414720,'Caudal turbinable'!C26)</f>
        <v>414720</v>
      </c>
      <c r="D26" s="50">
        <f>IF('Caudal turbinable'!D26-414720 &gt; 0,414720,'Caudal turbinable'!D26)</f>
        <v>414720</v>
      </c>
      <c r="E26" s="50">
        <f>IF('Caudal turbinable'!E26-414720 &gt; 0,414720,'Caudal turbinable'!E26)</f>
        <v>414720</v>
      </c>
      <c r="F26" s="50">
        <f>IF('Caudal turbinable'!F26-414720 &gt; 0,414720,'Caudal turbinable'!F26)</f>
        <v>414720</v>
      </c>
      <c r="G26" s="50">
        <f>IF('Caudal turbinable'!G26-414720 &gt; 0,414720,'Caudal turbinable'!G26)</f>
        <v>97536.25</v>
      </c>
      <c r="H26" s="50">
        <f>IF('Caudal turbinable'!H26-414720 &gt; 0,414720,'Caudal turbinable'!H26)</f>
        <v>21645</v>
      </c>
      <c r="I26" s="50">
        <f>IF('Caudal turbinable'!I26-414720 &gt; 0,414720,'Caudal turbinable'!I26)</f>
        <v>414720</v>
      </c>
      <c r="J26" s="50">
        <f>IF('Caudal turbinable'!J26-414720 &gt; 0,414720,'Caudal turbinable'!J26)</f>
        <v>414720</v>
      </c>
      <c r="K26" s="50">
        <f>IF('Caudal turbinable'!K26-414720 &gt; 0,414720,'Caudal turbinable'!K26)</f>
        <v>414720</v>
      </c>
      <c r="L26" s="50">
        <f>IF('Caudal turbinable'!L26-414720 &gt; 0,414720,'Caudal turbinable'!L26)</f>
        <v>363503.75</v>
      </c>
      <c r="M26" s="56">
        <v>0</v>
      </c>
      <c r="N26" s="55">
        <f>IF('Caudal turbinable'!N26-414720 &gt; 0,414720,'Caudal turbinable'!N26)</f>
        <v>414720</v>
      </c>
    </row>
    <row r="27" spans="1:14" x14ac:dyDescent="0.3">
      <c r="A27">
        <v>1961</v>
      </c>
      <c r="B27" t="s">
        <v>21</v>
      </c>
      <c r="C27" s="54">
        <f>IF('Caudal turbinable'!C27-414720 &gt; 0,414720,'Caudal turbinable'!C27)</f>
        <v>414720</v>
      </c>
      <c r="D27" s="50">
        <f>IF('Caudal turbinable'!D27-414720 &gt; 0,414720,'Caudal turbinable'!D27)</f>
        <v>414720</v>
      </c>
      <c r="E27" s="50">
        <f>IF('Caudal turbinable'!E27-414720 &gt; 0,414720,'Caudal turbinable'!E27)</f>
        <v>414720</v>
      </c>
      <c r="F27" s="50">
        <f>IF('Caudal turbinable'!F27-414720 &gt; 0,414720,'Caudal turbinable'!F27)</f>
        <v>414720</v>
      </c>
      <c r="G27" s="50">
        <f>IF('Caudal turbinable'!G27-414720 &gt; 0,414720,'Caudal turbinable'!G27)</f>
        <v>414720</v>
      </c>
      <c r="H27" s="50">
        <f>IF('Caudal turbinable'!H27-414720 &gt; 0,414720,'Caudal turbinable'!H27)</f>
        <v>414720</v>
      </c>
      <c r="I27" s="50">
        <f>IF('Caudal turbinable'!I27-414720 &gt; 0,414720,'Caudal turbinable'!I27)</f>
        <v>307107.5</v>
      </c>
      <c r="J27" s="50">
        <f>IF('Caudal turbinable'!J27-414720 &gt; 0,414720,'Caudal turbinable'!J27)</f>
        <v>414720</v>
      </c>
      <c r="K27" s="50">
        <f>IF('Caudal turbinable'!K27-414720 &gt; 0,414720,'Caudal turbinable'!K27)</f>
        <v>22341.25</v>
      </c>
      <c r="L27" s="56">
        <v>0</v>
      </c>
      <c r="M27" s="56">
        <v>0</v>
      </c>
      <c r="N27" s="55">
        <f>IF('Caudal turbinable'!N27-414720 &gt; 0,414720,'Caudal turbinable'!N27)</f>
        <v>252103.75</v>
      </c>
    </row>
    <row r="28" spans="1:14" x14ac:dyDescent="0.3">
      <c r="A28">
        <v>1962</v>
      </c>
      <c r="B28" t="s">
        <v>22</v>
      </c>
      <c r="C28" s="54">
        <f>IF('Caudal turbinable'!C28-414720 &gt; 0,414720,'Caudal turbinable'!C28)</f>
        <v>414720</v>
      </c>
      <c r="D28" s="50">
        <f>IF('Caudal turbinable'!D28-414720 &gt; 0,414720,'Caudal turbinable'!D28)</f>
        <v>414720</v>
      </c>
      <c r="E28" s="50">
        <f>IF('Caudal turbinable'!E28-414720 &gt; 0,414720,'Caudal turbinable'!E28)</f>
        <v>414720</v>
      </c>
      <c r="F28" s="50">
        <f>IF('Caudal turbinable'!F28-414720 &gt; 0,414720,'Caudal turbinable'!F28)</f>
        <v>414720</v>
      </c>
      <c r="G28" s="50">
        <f>IF('Caudal turbinable'!G28-414720 &gt; 0,414720,'Caudal turbinable'!G28)</f>
        <v>414720</v>
      </c>
      <c r="H28" s="50">
        <f>IF('Caudal turbinable'!H28-414720 &gt; 0,414720,'Caudal turbinable'!H28)</f>
        <v>414720</v>
      </c>
      <c r="I28" s="50">
        <f>IF('Caudal turbinable'!I28-414720 &gt; 0,414720,'Caudal turbinable'!I28)</f>
        <v>414720</v>
      </c>
      <c r="J28" s="50">
        <f>IF('Caudal turbinable'!J28-414720 &gt; 0,414720,'Caudal turbinable'!J28)</f>
        <v>247926.25</v>
      </c>
      <c r="K28" s="50">
        <f>IF('Caudal turbinable'!K28-414720 &gt; 0,414720,'Caudal turbinable'!K28)</f>
        <v>414720</v>
      </c>
      <c r="L28" s="50">
        <f>IF('Caudal turbinable'!L28-414720 &gt; 0,414720,'Caudal turbinable'!L28)</f>
        <v>315462.5</v>
      </c>
      <c r="M28" s="50">
        <f>IF('Caudal turbinable'!M28-414720 &gt; 0,414720,'Caudal turbinable'!M28)</f>
        <v>414720</v>
      </c>
      <c r="N28" s="55">
        <f>IF('Caudal turbinable'!N28-414720 &gt; 0,414720,'Caudal turbinable'!N28)</f>
        <v>414720</v>
      </c>
    </row>
    <row r="29" spans="1:14" x14ac:dyDescent="0.3">
      <c r="A29">
        <v>1963</v>
      </c>
      <c r="B29" t="s">
        <v>23</v>
      </c>
      <c r="C29" s="54">
        <f>IF('Caudal turbinable'!C29-414720 &gt; 0,414720,'Caudal turbinable'!C29)</f>
        <v>117031.25</v>
      </c>
      <c r="D29" s="50">
        <f>IF('Caudal turbinable'!D29-414720 &gt; 0,414720,'Caudal turbinable'!D29)</f>
        <v>414720</v>
      </c>
      <c r="E29" s="50">
        <f>IF('Caudal turbinable'!E29-414720 &gt; 0,414720,'Caudal turbinable'!E29)</f>
        <v>333565</v>
      </c>
      <c r="F29" s="50">
        <f>IF('Caudal turbinable'!F29-414720 &gt; 0,414720,'Caudal turbinable'!F29)</f>
        <v>18860</v>
      </c>
      <c r="G29" s="50">
        <f>IF('Caudal turbinable'!G29-414720 &gt; 0,414720,'Caudal turbinable'!G29)</f>
        <v>414720</v>
      </c>
      <c r="H29" s="50">
        <f>IF('Caudal turbinable'!H29-414720 &gt; 0,414720,'Caudal turbinable'!H29)</f>
        <v>414720</v>
      </c>
      <c r="I29" s="50">
        <f>IF('Caudal turbinable'!I29-414720 &gt; 0,414720,'Caudal turbinable'!I29)</f>
        <v>414720</v>
      </c>
      <c r="J29" s="50">
        <f>IF('Caudal turbinable'!J29-414720 &gt; 0,414720,'Caudal turbinable'!J29)</f>
        <v>396923.75</v>
      </c>
      <c r="K29" s="50">
        <f>IF('Caudal turbinable'!K29-414720 &gt; 0,414720,'Caudal turbinable'!K29)</f>
        <v>250015</v>
      </c>
      <c r="L29" s="50">
        <f>IF('Caudal turbinable'!L29-414720 &gt; 0,414720,'Caudal turbinable'!L29)</f>
        <v>109372.5</v>
      </c>
      <c r="M29" s="50">
        <f>IF('Caudal turbinable'!M29-414720 &gt; 0,414720,'Caudal turbinable'!M29)</f>
        <v>241660</v>
      </c>
      <c r="N29" s="55">
        <f>IF('Caudal turbinable'!N29-414720 &gt; 0,414720,'Caudal turbinable'!N29)</f>
        <v>268813.75</v>
      </c>
    </row>
    <row r="30" spans="1:14" x14ac:dyDescent="0.3">
      <c r="A30">
        <v>1964</v>
      </c>
      <c r="B30" t="s">
        <v>24</v>
      </c>
      <c r="C30" s="54">
        <f>IF('Caudal turbinable'!C30-414720 &gt; 0,414720,'Caudal turbinable'!C30)</f>
        <v>414720</v>
      </c>
      <c r="D30" s="50">
        <f>IF('Caudal turbinable'!D30-414720 &gt; 0,414720,'Caudal turbinable'!D30)</f>
        <v>414720</v>
      </c>
      <c r="E30" s="50">
        <f>IF('Caudal turbinable'!E30-414720 &gt; 0,414720,'Caudal turbinable'!E30)</f>
        <v>414720</v>
      </c>
      <c r="F30" s="50">
        <f>IF('Caudal turbinable'!F30-414720 &gt; 0,414720,'Caudal turbinable'!F30)</f>
        <v>414720</v>
      </c>
      <c r="G30" s="50">
        <f>IF('Caudal turbinable'!G30-414720 &gt; 0,414720,'Caudal turbinable'!G30)</f>
        <v>266725</v>
      </c>
      <c r="H30" s="50">
        <f>IF('Caudal turbinable'!H30-414720 &gt; 0,414720,'Caudal turbinable'!H30)</f>
        <v>414720</v>
      </c>
      <c r="I30" s="50">
        <f>IF('Caudal turbinable'!I30-414720 &gt; 0,414720,'Caudal turbinable'!I30)</f>
        <v>414720</v>
      </c>
      <c r="J30" s="50">
        <f>IF('Caudal turbinable'!J30-414720 &gt; 0,414720,'Caudal turbinable'!J30)</f>
        <v>365592.5</v>
      </c>
      <c r="K30" s="50">
        <f>IF('Caudal turbinable'!K30-414720 &gt; 0,414720,'Caudal turbinable'!K30)</f>
        <v>75256.25</v>
      </c>
      <c r="L30" s="50">
        <f>IF('Caudal turbinable'!L30-414720 &gt; 0,414720,'Caudal turbinable'!L30)</f>
        <v>106587.5</v>
      </c>
      <c r="M30" s="50">
        <f>IF('Caudal turbinable'!M30-414720 &gt; 0,414720,'Caudal turbinable'!M30)</f>
        <v>268117.5</v>
      </c>
      <c r="N30" s="55">
        <f>IF('Caudal turbinable'!N30-414720 &gt; 0,414720,'Caudal turbinable'!N30)</f>
        <v>414720</v>
      </c>
    </row>
    <row r="31" spans="1:14" x14ac:dyDescent="0.3">
      <c r="A31">
        <v>1965</v>
      </c>
      <c r="B31" t="s">
        <v>25</v>
      </c>
      <c r="C31" s="54">
        <f>IF('Caudal turbinable'!C31-414720 &gt; 0,414720,'Caudal turbinable'!C31)</f>
        <v>414720</v>
      </c>
      <c r="D31" s="50">
        <f>IF('Caudal turbinable'!D31-414720 &gt; 0,414720,'Caudal turbinable'!D31)</f>
        <v>414720</v>
      </c>
      <c r="E31" s="50">
        <f>IF('Caudal turbinable'!E31-414720 &gt; 0,414720,'Caudal turbinable'!E31)</f>
        <v>414720</v>
      </c>
      <c r="F31" s="50">
        <f>IF('Caudal turbinable'!F31-414720 &gt; 0,414720,'Caudal turbinable'!F31)</f>
        <v>414720</v>
      </c>
      <c r="G31" s="50">
        <f>IF('Caudal turbinable'!G31-414720 &gt; 0,414720,'Caudal turbinable'!G31)</f>
        <v>414720</v>
      </c>
      <c r="H31" s="50">
        <f>IF('Caudal turbinable'!H31-414720 &gt; 0,414720,'Caudal turbinable'!H31)</f>
        <v>239571.25</v>
      </c>
      <c r="I31" s="50">
        <f>IF('Caudal turbinable'!I31-414720 &gt; 0,414720,'Caudal turbinable'!I31)</f>
        <v>414720</v>
      </c>
      <c r="J31" s="50">
        <f>IF('Caudal turbinable'!J31-414720 &gt; 0,414720,'Caudal turbinable'!J31)</f>
        <v>399708.75</v>
      </c>
      <c r="K31" s="50">
        <f>IF('Caudal turbinable'!K31-414720 &gt; 0,414720,'Caudal turbinable'!K31)</f>
        <v>414720</v>
      </c>
      <c r="L31" s="50">
        <f>IF('Caudal turbinable'!L31-414720 &gt; 0,414720,'Caudal turbinable'!L31)</f>
        <v>91966.25</v>
      </c>
      <c r="M31" s="50">
        <f>IF('Caudal turbinable'!M31-414720 &gt; 0,414720,'Caudal turbinable'!M31)</f>
        <v>74560</v>
      </c>
      <c r="N31" s="55">
        <f>IF('Caudal turbinable'!N31-414720 &gt; 0,414720,'Caudal turbinable'!N31)</f>
        <v>162287.5</v>
      </c>
    </row>
    <row r="32" spans="1:14" x14ac:dyDescent="0.3">
      <c r="A32">
        <v>1966</v>
      </c>
      <c r="B32" t="s">
        <v>26</v>
      </c>
      <c r="C32" s="54">
        <f>IF('Caudal turbinable'!C32-414720 &gt; 0,414720,'Caudal turbinable'!C32)</f>
        <v>414720</v>
      </c>
      <c r="D32" s="50">
        <f>IF('Caudal turbinable'!D32-414720 &gt; 0,414720,'Caudal turbinable'!D32)</f>
        <v>414720</v>
      </c>
      <c r="E32" s="50">
        <f>IF('Caudal turbinable'!E32-414720 &gt; 0,414720,'Caudal turbinable'!E32)</f>
        <v>414720</v>
      </c>
      <c r="F32" s="50">
        <f>IF('Caudal turbinable'!F32-414720 &gt; 0,414720,'Caudal turbinable'!F32)</f>
        <v>414720</v>
      </c>
      <c r="G32" s="50">
        <f>IF('Caudal turbinable'!G32-414720 &gt; 0,414720,'Caudal turbinable'!G32)</f>
        <v>263243.75</v>
      </c>
      <c r="H32" s="50">
        <f>IF('Caudal turbinable'!H32-414720 &gt; 0,414720,'Caudal turbinable'!H32)</f>
        <v>414720</v>
      </c>
      <c r="I32" s="50">
        <f>IF('Caudal turbinable'!I32-414720 &gt; 0,414720,'Caudal turbinable'!I32)</f>
        <v>357933.75</v>
      </c>
      <c r="J32" s="50">
        <f>IF('Caudal turbinable'!J32-414720 &gt; 0,414720,'Caudal turbinable'!J32)</f>
        <v>414720</v>
      </c>
      <c r="K32" s="50">
        <f>IF('Caudal turbinable'!K32-414720 &gt; 0,414720,'Caudal turbinable'!K32)</f>
        <v>144881.25</v>
      </c>
      <c r="L32" s="56">
        <v>0</v>
      </c>
      <c r="M32" s="50">
        <f>IF('Caudal turbinable'!M32-414720 &gt; 0,414720,'Caudal turbinable'!M32)</f>
        <v>190833.75</v>
      </c>
      <c r="N32" s="55">
        <f>IF('Caudal turbinable'!N32-414720 &gt; 0,414720,'Caudal turbinable'!N32)</f>
        <v>243748.75</v>
      </c>
    </row>
    <row r="33" spans="1:14" x14ac:dyDescent="0.3">
      <c r="A33">
        <v>1967</v>
      </c>
      <c r="B33" t="s">
        <v>27</v>
      </c>
      <c r="C33" s="54">
        <f>IF('Caudal turbinable'!C33-414720 &gt; 0,414720,'Caudal turbinable'!C33)</f>
        <v>364896.25</v>
      </c>
      <c r="D33" s="50">
        <f>IF('Caudal turbinable'!D33-414720 &gt; 0,414720,'Caudal turbinable'!D33)</f>
        <v>414720</v>
      </c>
      <c r="E33" s="50">
        <f>IF('Caudal turbinable'!E33-414720 &gt; 0,414720,'Caudal turbinable'!E33)</f>
        <v>414720</v>
      </c>
      <c r="F33" s="50">
        <f>IF('Caudal turbinable'!F33-414720 &gt; 0,414720,'Caudal turbinable'!F33)</f>
        <v>414720</v>
      </c>
      <c r="G33" s="50">
        <f>IF('Caudal turbinable'!G33-414720 &gt; 0,414720,'Caudal turbinable'!G33)</f>
        <v>414720</v>
      </c>
      <c r="H33" s="50">
        <f>IF('Caudal turbinable'!H33-414720 &gt; 0,414720,'Caudal turbinable'!H33)</f>
        <v>414720</v>
      </c>
      <c r="I33" s="50">
        <f>IF('Caudal turbinable'!I33-414720 &gt; 0,414720,'Caudal turbinable'!I33)</f>
        <v>414720</v>
      </c>
      <c r="J33" s="50">
        <f>IF('Caudal turbinable'!J33-414720 &gt; 0,414720,'Caudal turbinable'!J33)</f>
        <v>414720</v>
      </c>
      <c r="K33" s="50">
        <f>IF('Caudal turbinable'!K33-414720 &gt; 0,414720,'Caudal turbinable'!K33)</f>
        <v>74560</v>
      </c>
      <c r="L33" s="50">
        <f>IF('Caudal turbinable'!L33-414720 &gt; 0,414720,'Caudal turbinable'!L33)</f>
        <v>14682.5</v>
      </c>
      <c r="M33" s="50">
        <f>IF('Caudal turbinable'!M33-414720 &gt; 0,414720,'Caudal turbinable'!M33)</f>
        <v>414720</v>
      </c>
      <c r="N33" s="55">
        <f>IF('Caudal turbinable'!N33-414720 &gt; 0,414720,'Caudal turbinable'!N33)</f>
        <v>414720</v>
      </c>
    </row>
    <row r="34" spans="1:14" x14ac:dyDescent="0.3">
      <c r="A34">
        <v>1968</v>
      </c>
      <c r="B34" t="s">
        <v>28</v>
      </c>
      <c r="C34" s="54">
        <f>IF('Caudal turbinable'!C34-414720 &gt; 0,414720,'Caudal turbinable'!C34)</f>
        <v>378125</v>
      </c>
      <c r="D34" s="50">
        <f>IF('Caudal turbinable'!D34-414720 &gt; 0,414720,'Caudal turbinable'!D34)</f>
        <v>414720</v>
      </c>
      <c r="E34" s="50">
        <f>IF('Caudal turbinable'!E34-414720 &gt; 0,414720,'Caudal turbinable'!E34)</f>
        <v>414720</v>
      </c>
      <c r="F34" s="50">
        <f>IF('Caudal turbinable'!F34-414720 &gt; 0,414720,'Caudal turbinable'!F34)</f>
        <v>414720</v>
      </c>
      <c r="G34" s="50">
        <f>IF('Caudal turbinable'!G34-414720 &gt; 0,414720,'Caudal turbinable'!G34)</f>
        <v>414720</v>
      </c>
      <c r="H34" s="50">
        <f>IF('Caudal turbinable'!H34-414720 &gt; 0,414720,'Caudal turbinable'!H34)</f>
        <v>414720</v>
      </c>
      <c r="I34" s="50">
        <f>IF('Caudal turbinable'!I34-414720 &gt; 0,414720,'Caudal turbinable'!I34)</f>
        <v>414720</v>
      </c>
      <c r="J34" s="50">
        <f>IF('Caudal turbinable'!J34-414720 &gt; 0,414720,'Caudal turbinable'!J34)</f>
        <v>414720</v>
      </c>
      <c r="K34" s="50">
        <f>IF('Caudal turbinable'!K34-414720 &gt; 0,414720,'Caudal turbinable'!K34)</f>
        <v>283435</v>
      </c>
      <c r="L34" s="50">
        <f>IF('Caudal turbinable'!L34-414720 &gt; 0,414720,'Caudal turbinable'!L34)</f>
        <v>67597.5</v>
      </c>
      <c r="M34" s="56">
        <v>0</v>
      </c>
      <c r="N34" s="55">
        <f>IF('Caudal turbinable'!N34-414720 &gt; 0,414720,'Caudal turbinable'!N34)</f>
        <v>414720</v>
      </c>
    </row>
    <row r="35" spans="1:14" x14ac:dyDescent="0.3">
      <c r="A35">
        <v>1969</v>
      </c>
      <c r="B35" t="s">
        <v>29</v>
      </c>
      <c r="C35" s="54">
        <f>IF('Caudal turbinable'!C35-414720 &gt; 0,414720,'Caudal turbinable'!C35)</f>
        <v>52280</v>
      </c>
      <c r="D35" s="50">
        <f>IF('Caudal turbinable'!D35-414720 &gt; 0,414720,'Caudal turbinable'!D35)</f>
        <v>414720</v>
      </c>
      <c r="E35" s="50">
        <f>IF('Caudal turbinable'!E35-414720 &gt; 0,414720,'Caudal turbinable'!E35)</f>
        <v>414720</v>
      </c>
      <c r="F35" s="50">
        <f>IF('Caudal turbinable'!F35-414720 &gt; 0,414720,'Caudal turbinable'!F35)</f>
        <v>414720</v>
      </c>
      <c r="G35" s="50">
        <f>IF('Caudal turbinable'!G35-414720 &gt; 0,414720,'Caudal turbinable'!G35)</f>
        <v>414720</v>
      </c>
      <c r="H35" s="50">
        <f>IF('Caudal turbinable'!H35-414720 &gt; 0,414720,'Caudal turbinable'!H35)</f>
        <v>414720</v>
      </c>
      <c r="I35" s="50">
        <f>IF('Caudal turbinable'!I35-414720 &gt; 0,414720,'Caudal turbinable'!I35)</f>
        <v>414720</v>
      </c>
      <c r="J35" s="50">
        <f>IF('Caudal turbinable'!J35-414720 &gt; 0,414720,'Caudal turbinable'!J35)</f>
        <v>389961.25</v>
      </c>
      <c r="K35" s="50">
        <f>IF('Caudal turbinable'!K35-414720 &gt; 0,414720,'Caudal turbinable'!K35)</f>
        <v>414720</v>
      </c>
      <c r="L35" s="50">
        <f>IF('Caudal turbinable'!L35-414720 &gt; 0,414720,'Caudal turbinable'!L35)</f>
        <v>113550</v>
      </c>
      <c r="M35" s="50">
        <f>IF('Caudal turbinable'!M35-414720 &gt; 0,414720,'Caudal turbinable'!M35)</f>
        <v>275776.25</v>
      </c>
      <c r="N35" s="55">
        <f>IF('Caudal turbinable'!N35-414720 &gt; 0,414720,'Caudal turbinable'!N35)</f>
        <v>59242.5</v>
      </c>
    </row>
    <row r="36" spans="1:14" x14ac:dyDescent="0.3">
      <c r="A36">
        <v>1970</v>
      </c>
      <c r="B36" t="s">
        <v>30</v>
      </c>
      <c r="C36" s="54">
        <f>IF('Caudal turbinable'!C36-414720 &gt; 0,414720,'Caudal turbinable'!C36)</f>
        <v>414720</v>
      </c>
      <c r="D36" s="50">
        <f>IF('Caudal turbinable'!D36-414720 &gt; 0,414720,'Caudal turbinable'!D36)</f>
        <v>414720</v>
      </c>
      <c r="E36" s="50">
        <f>IF('Caudal turbinable'!E36-414720 &gt; 0,414720,'Caudal turbinable'!E36)</f>
        <v>414720</v>
      </c>
      <c r="F36" s="50">
        <f>IF('Caudal turbinable'!F36-414720 &gt; 0,414720,'Caudal turbinable'!F36)</f>
        <v>414720</v>
      </c>
      <c r="G36" s="50">
        <f>IF('Caudal turbinable'!G36-414720 &gt; 0,414720,'Caudal turbinable'!G36)</f>
        <v>250711.25</v>
      </c>
      <c r="H36" s="50">
        <f>IF('Caudal turbinable'!H36-414720 &gt; 0,414720,'Caudal turbinable'!H36)</f>
        <v>414720</v>
      </c>
      <c r="I36" s="50">
        <f>IF('Caudal turbinable'!I36-414720 &gt; 0,414720,'Caudal turbinable'!I36)</f>
        <v>414720</v>
      </c>
      <c r="J36" s="50">
        <f>IF('Caudal turbinable'!J36-414720 &gt; 0,414720,'Caudal turbinable'!J36)</f>
        <v>414720</v>
      </c>
      <c r="K36" s="50">
        <f>IF('Caudal turbinable'!K36-414720 &gt; 0,414720,'Caudal turbinable'!K36)</f>
        <v>414720</v>
      </c>
      <c r="L36" s="50">
        <f>IF('Caudal turbinable'!L36-414720 &gt; 0,414720,'Caudal turbinable'!L36)</f>
        <v>414720</v>
      </c>
      <c r="M36" s="50">
        <f>IF('Caudal turbinable'!M36-414720 &gt; 0,414720,'Caudal turbinable'!M36)</f>
        <v>86396.25</v>
      </c>
      <c r="N36" s="55">
        <f>IF('Caudal turbinable'!N36-414720 &gt; 0,414720,'Caudal turbinable'!N36)</f>
        <v>213810</v>
      </c>
    </row>
    <row r="37" spans="1:14" x14ac:dyDescent="0.3">
      <c r="A37">
        <v>1971</v>
      </c>
      <c r="B37" t="s">
        <v>31</v>
      </c>
      <c r="C37" s="54">
        <f>IF('Caudal turbinable'!C37-414720 &gt; 0,414720,'Caudal turbinable'!C37)</f>
        <v>48102.5</v>
      </c>
      <c r="D37" s="50">
        <f>IF('Caudal turbinable'!D37-414720 &gt; 0,414720,'Caudal turbinable'!D37)</f>
        <v>414720</v>
      </c>
      <c r="E37" s="50">
        <f>IF('Caudal turbinable'!E37-414720 &gt; 0,414720,'Caudal turbinable'!E37)</f>
        <v>414720</v>
      </c>
      <c r="F37" s="50">
        <f>IF('Caudal turbinable'!F37-414720 &gt; 0,414720,'Caudal turbinable'!F37)</f>
        <v>414720</v>
      </c>
      <c r="G37" s="50">
        <f>IF('Caudal turbinable'!G37-414720 &gt; 0,414720,'Caudal turbinable'!G37)</f>
        <v>414720</v>
      </c>
      <c r="H37" s="50">
        <f>IF('Caudal turbinable'!H37-414720 &gt; 0,414720,'Caudal turbinable'!H37)</f>
        <v>414720</v>
      </c>
      <c r="I37" s="50">
        <f>IF('Caudal turbinable'!I37-414720 &gt; 0,414720,'Caudal turbinable'!I37)</f>
        <v>414720</v>
      </c>
      <c r="J37" s="50">
        <f>IF('Caudal turbinable'!J37-414720 &gt; 0,414720,'Caudal turbinable'!J37)</f>
        <v>414720</v>
      </c>
      <c r="K37" s="50">
        <f>IF('Caudal turbinable'!K37-414720 &gt; 0,414720,'Caudal turbinable'!K37)</f>
        <v>414720</v>
      </c>
      <c r="L37" s="50">
        <f>IF('Caudal turbinable'!L37-414720 &gt; 0,414720,'Caudal turbinable'!L37)</f>
        <v>31392.5</v>
      </c>
      <c r="M37" s="50">
        <f>IF('Caudal turbinable'!M37-414720 &gt; 0,414720,'Caudal turbinable'!M37)</f>
        <v>240963.75</v>
      </c>
      <c r="N37" s="55">
        <f>IF('Caudal turbinable'!N37-414720 &gt; 0,414720,'Caudal turbinable'!N37)</f>
        <v>243748.75</v>
      </c>
    </row>
    <row r="38" spans="1:14" x14ac:dyDescent="0.3">
      <c r="A38">
        <v>1972</v>
      </c>
      <c r="B38" t="s">
        <v>32</v>
      </c>
      <c r="C38" s="54">
        <f>IF('Caudal turbinable'!C38-414720 &gt; 0,414720,'Caudal turbinable'!C38)</f>
        <v>414720</v>
      </c>
      <c r="D38" s="50">
        <f>IF('Caudal turbinable'!D38-414720 &gt; 0,414720,'Caudal turbinable'!D38)</f>
        <v>414720</v>
      </c>
      <c r="E38" s="50">
        <f>IF('Caudal turbinable'!E38-414720 &gt; 0,414720,'Caudal turbinable'!E38)</f>
        <v>414720</v>
      </c>
      <c r="F38" s="50">
        <f>IF('Caudal turbinable'!F38-414720 &gt; 0,414720,'Caudal turbinable'!F38)</f>
        <v>414720</v>
      </c>
      <c r="G38" s="50">
        <f>IF('Caudal turbinable'!G38-414720 &gt; 0,414720,'Caudal turbinable'!G38)</f>
        <v>414720</v>
      </c>
      <c r="H38" s="50">
        <f>IF('Caudal turbinable'!H38-414720 &gt; 0,414720,'Caudal turbinable'!H38)</f>
        <v>373947.5</v>
      </c>
      <c r="I38" s="50">
        <f>IF('Caudal turbinable'!I38-414720 &gt; 0,414720,'Caudal turbinable'!I38)</f>
        <v>414720</v>
      </c>
      <c r="J38" s="50">
        <f>IF('Caudal turbinable'!J38-414720 &gt; 0,414720,'Caudal turbinable'!J38)</f>
        <v>414720</v>
      </c>
      <c r="K38" s="50">
        <f>IF('Caudal turbinable'!K38-414720 &gt; 0,414720,'Caudal turbinable'!K38)</f>
        <v>255585</v>
      </c>
      <c r="L38" s="50">
        <f>IF('Caudal turbinable'!L38-414720 &gt; 0,414720,'Caudal turbinable'!L38)</f>
        <v>227038.75</v>
      </c>
      <c r="M38" s="50">
        <f>IF('Caudal turbinable'!M38-414720 &gt; 0,414720,'Caudal turbinable'!M38)</f>
        <v>146970</v>
      </c>
      <c r="N38" s="55">
        <f>IF('Caudal turbinable'!N38-414720 &gt; 0,414720,'Caudal turbinable'!N38)</f>
        <v>414720</v>
      </c>
    </row>
    <row r="39" spans="1:14" x14ac:dyDescent="0.3">
      <c r="A39">
        <v>1973</v>
      </c>
      <c r="B39" t="s">
        <v>33</v>
      </c>
      <c r="C39" s="54">
        <f>IF('Caudal turbinable'!C39-414720 &gt; 0,414720,'Caudal turbinable'!C39)</f>
        <v>414720</v>
      </c>
      <c r="D39" s="50">
        <f>IF('Caudal turbinable'!D39-414720 &gt; 0,414720,'Caudal turbinable'!D39)</f>
        <v>208936.25</v>
      </c>
      <c r="E39" s="50">
        <f>IF('Caudal turbinable'!E39-414720 &gt; 0,414720,'Caudal turbinable'!E39)</f>
        <v>414720</v>
      </c>
      <c r="F39" s="50">
        <f>IF('Caudal turbinable'!F39-414720 &gt; 0,414720,'Caudal turbinable'!F39)</f>
        <v>414720</v>
      </c>
      <c r="G39" s="50">
        <f>IF('Caudal turbinable'!G39-414720 &gt; 0,414720,'Caudal turbinable'!G39)</f>
        <v>414720</v>
      </c>
      <c r="H39" s="50">
        <f>IF('Caudal turbinable'!H39-414720 &gt; 0,414720,'Caudal turbinable'!H39)</f>
        <v>414720</v>
      </c>
      <c r="I39" s="50">
        <f>IF('Caudal turbinable'!I39-414720 &gt; 0,414720,'Caudal turbinable'!I39)</f>
        <v>414720</v>
      </c>
      <c r="J39" s="50">
        <f>IF('Caudal turbinable'!J39-414720 &gt; 0,414720,'Caudal turbinable'!J39)</f>
        <v>346097.5</v>
      </c>
      <c r="K39" s="50">
        <f>IF('Caudal turbinable'!K39-414720 &gt; 0,414720,'Caudal turbinable'!K39)</f>
        <v>196403.75</v>
      </c>
      <c r="L39" s="50">
        <f>IF('Caudal turbinable'!L39-414720 &gt; 0,414720,'Caudal turbinable'!L39)</f>
        <v>32088.75</v>
      </c>
      <c r="M39" s="50">
        <f>IF('Caudal turbinable'!M39-414720 &gt; 0,414720,'Caudal turbinable'!M39)</f>
        <v>83611.25</v>
      </c>
      <c r="N39" s="55">
        <f>IF('Caudal turbinable'!N39-414720 &gt; 0,414720,'Caudal turbinable'!N39)</f>
        <v>211721.25</v>
      </c>
    </row>
    <row r="40" spans="1:14" x14ac:dyDescent="0.3">
      <c r="A40">
        <v>1974</v>
      </c>
      <c r="B40" t="s">
        <v>34</v>
      </c>
      <c r="C40" s="54">
        <f>IF('Caudal turbinable'!C40-414720 &gt; 0,414720,'Caudal turbinable'!C40)</f>
        <v>414720</v>
      </c>
      <c r="D40" s="50">
        <f>IF('Caudal turbinable'!D40-414720 &gt; 0,414720,'Caudal turbinable'!D40)</f>
        <v>414720</v>
      </c>
      <c r="E40" s="50">
        <f>IF('Caudal turbinable'!E40-414720 &gt; 0,414720,'Caudal turbinable'!E40)</f>
        <v>97536.25</v>
      </c>
      <c r="F40" s="50">
        <f>IF('Caudal turbinable'!F40-414720 &gt; 0,414720,'Caudal turbinable'!F40)</f>
        <v>414720</v>
      </c>
      <c r="G40" s="50">
        <f>IF('Caudal turbinable'!G40-414720 &gt; 0,414720,'Caudal turbinable'!G40)</f>
        <v>112853.75</v>
      </c>
      <c r="H40" s="50">
        <f>IF('Caudal turbinable'!H40-414720 &gt; 0,414720,'Caudal turbinable'!H40)</f>
        <v>414720</v>
      </c>
      <c r="I40" s="50">
        <f>IF('Caudal turbinable'!I40-414720 &gt; 0,414720,'Caudal turbinable'!I40)</f>
        <v>414720</v>
      </c>
      <c r="J40" s="50">
        <f>IF('Caudal turbinable'!J40-414720 &gt; 0,414720,'Caudal turbinable'!J40)</f>
        <v>414720</v>
      </c>
      <c r="K40" s="50">
        <f>IF('Caudal turbinable'!K40-414720 &gt; 0,414720,'Caudal turbinable'!K40)</f>
        <v>371162.5</v>
      </c>
      <c r="L40" s="50">
        <f>IF('Caudal turbinable'!L40-414720 &gt; 0,414720,'Caudal turbinable'!L40)</f>
        <v>48798.75</v>
      </c>
      <c r="M40" s="50">
        <f>IF('Caudal turbinable'!M40-414720 &gt; 0,414720,'Caudal turbinable'!M40)</f>
        <v>272295</v>
      </c>
      <c r="N40" s="55">
        <f>IF('Caudal turbinable'!N40-414720 &gt; 0,414720,'Caudal turbinable'!N40)</f>
        <v>414720</v>
      </c>
    </row>
    <row r="41" spans="1:14" x14ac:dyDescent="0.3">
      <c r="A41">
        <v>1975</v>
      </c>
      <c r="B41" t="s">
        <v>35</v>
      </c>
      <c r="C41" s="54">
        <f>IF('Caudal turbinable'!C41-414720 &gt; 0,414720,'Caudal turbinable'!C41)</f>
        <v>414720</v>
      </c>
      <c r="D41" s="50">
        <f>IF('Caudal turbinable'!D41-414720 &gt; 0,414720,'Caudal turbinable'!D41)</f>
        <v>414720</v>
      </c>
      <c r="E41" s="50">
        <f>IF('Caudal turbinable'!E41-414720 &gt; 0,414720,'Caudal turbinable'!E41)</f>
        <v>414720</v>
      </c>
      <c r="F41" s="50">
        <f>IF('Caudal turbinable'!F41-414720 &gt; 0,414720,'Caudal turbinable'!F41)</f>
        <v>414720</v>
      </c>
      <c r="G41" s="50">
        <f>IF('Caudal turbinable'!G41-414720 &gt; 0,414720,'Caudal turbinable'!G41)</f>
        <v>257673.75</v>
      </c>
      <c r="H41" s="50">
        <f>IF('Caudal turbinable'!H41-414720 &gt; 0,414720,'Caudal turbinable'!H41)</f>
        <v>414720</v>
      </c>
      <c r="I41" s="50">
        <f>IF('Caudal turbinable'!I41-414720 &gt; 0,414720,'Caudal turbinable'!I41)</f>
        <v>414720</v>
      </c>
      <c r="J41" s="50">
        <f>IF('Caudal turbinable'!J41-414720 &gt; 0,414720,'Caudal turbinable'!J41)</f>
        <v>51583.75</v>
      </c>
      <c r="K41" s="50">
        <f>IF('Caudal turbinable'!K41-414720 &gt; 0,414720,'Caudal turbinable'!K41)</f>
        <v>39051.25</v>
      </c>
      <c r="L41" s="50">
        <f>IF('Caudal turbinable'!L41-414720 &gt; 0,414720,'Caudal turbinable'!L41)</f>
        <v>414720</v>
      </c>
      <c r="M41" s="50">
        <f>IF('Caudal turbinable'!M41-414720 &gt; 0,414720,'Caudal turbinable'!M41)</f>
        <v>414720</v>
      </c>
      <c r="N41" s="55">
        <f>IF('Caudal turbinable'!N41-414720 &gt; 0,414720,'Caudal turbinable'!N41)</f>
        <v>414720</v>
      </c>
    </row>
    <row r="42" spans="1:14" x14ac:dyDescent="0.3">
      <c r="A42">
        <v>1976</v>
      </c>
      <c r="B42" t="s">
        <v>36</v>
      </c>
      <c r="C42" s="54">
        <f>IF('Caudal turbinable'!C42-414720 &gt; 0,414720,'Caudal turbinable'!C42)</f>
        <v>414720</v>
      </c>
      <c r="D42" s="50">
        <f>IF('Caudal turbinable'!D42-414720 &gt; 0,414720,'Caudal turbinable'!D42)</f>
        <v>414720</v>
      </c>
      <c r="E42" s="50">
        <f>IF('Caudal turbinable'!E42-414720 &gt; 0,414720,'Caudal turbinable'!E42)</f>
        <v>414720</v>
      </c>
      <c r="F42" s="50">
        <f>IF('Caudal turbinable'!F42-414720 &gt; 0,414720,'Caudal turbinable'!F42)</f>
        <v>414720</v>
      </c>
      <c r="G42" s="50">
        <f>IF('Caudal turbinable'!G42-414720 &gt; 0,414720,'Caudal turbinable'!G42)</f>
        <v>414720</v>
      </c>
      <c r="H42" s="50">
        <f>IF('Caudal turbinable'!H42-414720 &gt; 0,414720,'Caudal turbinable'!H42)</f>
        <v>414720</v>
      </c>
      <c r="I42" s="50">
        <f>IF('Caudal turbinable'!I42-414720 &gt; 0,414720,'Caudal turbinable'!I42)</f>
        <v>414720</v>
      </c>
      <c r="J42" s="50">
        <f>IF('Caudal turbinable'!J42-414720 &gt; 0,414720,'Caudal turbinable'!J42)</f>
        <v>414720</v>
      </c>
      <c r="K42" s="50">
        <f>IF('Caudal turbinable'!K42-414720 &gt; 0,414720,'Caudal turbinable'!K42)</f>
        <v>414720</v>
      </c>
      <c r="L42" s="50">
        <f>IF('Caudal turbinable'!L42-414720 &gt; 0,414720,'Caudal turbinable'!L42)</f>
        <v>414720</v>
      </c>
      <c r="M42" s="50">
        <f>IF('Caudal turbinable'!M42-414720 &gt; 0,414720,'Caudal turbinable'!M42)</f>
        <v>414720</v>
      </c>
      <c r="N42" s="55">
        <f>IF('Caudal turbinable'!N42-414720 &gt; 0,414720,'Caudal turbinable'!N42)</f>
        <v>102410</v>
      </c>
    </row>
    <row r="43" spans="1:14" x14ac:dyDescent="0.3">
      <c r="A43">
        <v>1977</v>
      </c>
      <c r="B43" t="s">
        <v>37</v>
      </c>
      <c r="C43" s="54">
        <f>IF('Caudal turbinable'!C43-414720 &gt; 0,414720,'Caudal turbinable'!C43)</f>
        <v>414720</v>
      </c>
      <c r="D43" s="50">
        <f>IF('Caudal turbinable'!D43-414720 &gt; 0,414720,'Caudal turbinable'!D43)</f>
        <v>324513.75</v>
      </c>
      <c r="E43" s="50">
        <f>IF('Caudal turbinable'!E43-414720 &gt; 0,414720,'Caudal turbinable'!E43)</f>
        <v>414720</v>
      </c>
      <c r="F43" s="50">
        <f>IF('Caudal turbinable'!F43-414720 &gt; 0,414720,'Caudal turbinable'!F43)</f>
        <v>414720</v>
      </c>
      <c r="G43" s="50">
        <f>IF('Caudal turbinable'!G43-414720 &gt; 0,414720,'Caudal turbinable'!G43)</f>
        <v>414720</v>
      </c>
      <c r="H43" s="50">
        <f>IF('Caudal turbinable'!H43-414720 &gt; 0,414720,'Caudal turbinable'!H43)</f>
        <v>414720</v>
      </c>
      <c r="I43" s="50">
        <f>IF('Caudal turbinable'!I43-414720 &gt; 0,414720,'Caudal turbinable'!I43)</f>
        <v>414720</v>
      </c>
      <c r="J43" s="50">
        <f>IF('Caudal turbinable'!J43-414720 &gt; 0,414720,'Caudal turbinable'!J43)</f>
        <v>414720</v>
      </c>
      <c r="K43" s="50">
        <f>IF('Caudal turbinable'!K43-414720 &gt; 0,414720,'Caudal turbinable'!K43)</f>
        <v>414720</v>
      </c>
      <c r="L43" s="50">
        <f>IF('Caudal turbinable'!L43-414720 &gt; 0,414720,'Caudal turbinable'!L43)</f>
        <v>161591.25</v>
      </c>
      <c r="M43" s="50">
        <f>IF('Caudal turbinable'!M43-414720 &gt; 0,414720,'Caudal turbinable'!M43)</f>
        <v>7720</v>
      </c>
      <c r="N43" s="55">
        <f>IF('Caudal turbinable'!N43-414720 &gt; 0,414720,'Caudal turbinable'!N43)</f>
        <v>195707.5</v>
      </c>
    </row>
    <row r="44" spans="1:14" x14ac:dyDescent="0.3">
      <c r="A44">
        <v>1978</v>
      </c>
      <c r="B44" t="s">
        <v>38</v>
      </c>
      <c r="C44" s="54">
        <f>IF('Caudal turbinable'!C44-414720 &gt; 0,414720,'Caudal turbinable'!C44)</f>
        <v>327995</v>
      </c>
      <c r="D44" s="50">
        <f>IF('Caudal turbinable'!D44-414720 &gt; 0,414720,'Caudal turbinable'!D44)</f>
        <v>414720</v>
      </c>
      <c r="E44" s="50">
        <f>IF('Caudal turbinable'!E44-414720 &gt; 0,414720,'Caudal turbinable'!E44)</f>
        <v>414720</v>
      </c>
      <c r="F44" s="50">
        <f>IF('Caudal turbinable'!F44-414720 &gt; 0,414720,'Caudal turbinable'!F44)</f>
        <v>414720</v>
      </c>
      <c r="G44" s="50">
        <f>IF('Caudal turbinable'!G44-414720 &gt; 0,414720,'Caudal turbinable'!G44)</f>
        <v>414720</v>
      </c>
      <c r="H44" s="50">
        <f>IF('Caudal turbinable'!H44-414720 &gt; 0,414720,'Caudal turbinable'!H44)</f>
        <v>414720</v>
      </c>
      <c r="I44" s="50">
        <f>IF('Caudal turbinable'!I44-414720 &gt; 0,414720,'Caudal turbinable'!I44)</f>
        <v>414720</v>
      </c>
      <c r="J44" s="50">
        <f>IF('Caudal turbinable'!J44-414720 &gt; 0,414720,'Caudal turbinable'!J44)</f>
        <v>414720</v>
      </c>
      <c r="K44" s="50">
        <f>IF('Caudal turbinable'!K44-414720 &gt; 0,414720,'Caudal turbinable'!K44)</f>
        <v>128867.5</v>
      </c>
      <c r="L44" s="50">
        <f>IF('Caudal turbinable'!L44-414720 &gt; 0,414720,'Caudal turbinable'!L44)</f>
        <v>378125</v>
      </c>
      <c r="M44" s="50">
        <f>IF('Caudal turbinable'!M44-414720 &gt; 0,414720,'Caudal turbinable'!M44)</f>
        <v>128171.25</v>
      </c>
      <c r="N44" s="55">
        <f>IF('Caudal turbinable'!N44-414720 &gt; 0,414720,'Caudal turbinable'!N44)</f>
        <v>400405</v>
      </c>
    </row>
    <row r="45" spans="1:14" x14ac:dyDescent="0.3">
      <c r="A45">
        <v>1979</v>
      </c>
      <c r="B45" t="s">
        <v>39</v>
      </c>
      <c r="C45" s="54">
        <f>IF('Caudal turbinable'!C45-414720 &gt; 0,414720,'Caudal turbinable'!C45)</f>
        <v>414720</v>
      </c>
      <c r="D45" s="50">
        <f>IF('Caudal turbinable'!D45-414720 &gt; 0,414720,'Caudal turbinable'!D45)</f>
        <v>414720</v>
      </c>
      <c r="E45" s="50">
        <f>IF('Caudal turbinable'!E45-414720 &gt; 0,414720,'Caudal turbinable'!E45)</f>
        <v>414720</v>
      </c>
      <c r="F45" s="50">
        <f>IF('Caudal turbinable'!F45-414720 &gt; 0,414720,'Caudal turbinable'!F45)</f>
        <v>414720</v>
      </c>
      <c r="G45" s="50">
        <f>IF('Caudal turbinable'!G45-414720 &gt; 0,414720,'Caudal turbinable'!G45)</f>
        <v>241660</v>
      </c>
      <c r="H45" s="50">
        <f>IF('Caudal turbinable'!H45-414720 &gt; 0,414720,'Caudal turbinable'!H45)</f>
        <v>414720</v>
      </c>
      <c r="I45" s="50">
        <f>IF('Caudal turbinable'!I45-414720 &gt; 0,414720,'Caudal turbinable'!I45)</f>
        <v>414720</v>
      </c>
      <c r="J45" s="50">
        <f>IF('Caudal turbinable'!J45-414720 &gt; 0,414720,'Caudal turbinable'!J45)</f>
        <v>414720</v>
      </c>
      <c r="K45" s="50">
        <f>IF('Caudal turbinable'!K45-414720 &gt; 0,414720,'Caudal turbinable'!K45)</f>
        <v>215202.5</v>
      </c>
      <c r="L45" s="50">
        <f>IF('Caudal turbinable'!L45-414720 &gt; 0,414720,'Caudal turbinable'!L45)</f>
        <v>223557.5</v>
      </c>
      <c r="M45" s="50">
        <f>IF('Caudal turbinable'!M45-414720 &gt; 0,414720,'Caudal turbinable'!M45)</f>
        <v>89877.5</v>
      </c>
      <c r="N45" s="57">
        <v>0</v>
      </c>
    </row>
    <row r="46" spans="1:14" x14ac:dyDescent="0.3">
      <c r="A46">
        <v>1980</v>
      </c>
      <c r="B46" t="s">
        <v>40</v>
      </c>
      <c r="C46" s="54">
        <f>IF('Caudal turbinable'!C46-414720 &gt; 0,414720,'Caudal turbinable'!C46)</f>
        <v>414720</v>
      </c>
      <c r="D46" s="50">
        <f>IF('Caudal turbinable'!D46-414720 &gt; 0,414720,'Caudal turbinable'!D46)</f>
        <v>414720</v>
      </c>
      <c r="E46" s="50">
        <f>IF('Caudal turbinable'!E46-414720 &gt; 0,414720,'Caudal turbinable'!E46)</f>
        <v>414720</v>
      </c>
      <c r="F46" s="50">
        <f>IF('Caudal turbinable'!F46-414720 &gt; 0,414720,'Caudal turbinable'!F46)</f>
        <v>414720</v>
      </c>
      <c r="G46" s="50">
        <f>IF('Caudal turbinable'!G46-414720 &gt; 0,414720,'Caudal turbinable'!G46)</f>
        <v>414720</v>
      </c>
      <c r="H46" s="50">
        <f>IF('Caudal turbinable'!H46-414720 &gt; 0,414720,'Caudal turbinable'!H46)</f>
        <v>414720</v>
      </c>
      <c r="I46" s="50">
        <f>IF('Caudal turbinable'!I46-414720 &gt; 0,414720,'Caudal turbinable'!I46)</f>
        <v>414720</v>
      </c>
      <c r="J46" s="50">
        <f>IF('Caudal turbinable'!J46-414720 &gt; 0,414720,'Caudal turbinable'!J46)</f>
        <v>414720</v>
      </c>
      <c r="K46" s="50">
        <f>IF('Caudal turbinable'!K46-414720 &gt; 0,414720,'Caudal turbinable'!K46)</f>
        <v>164376.25</v>
      </c>
      <c r="L46" s="50">
        <f>IF('Caudal turbinable'!L46-414720 &gt; 0,414720,'Caudal turbinable'!L46)</f>
        <v>110068.75</v>
      </c>
      <c r="M46" s="50">
        <f>IF('Caudal turbinable'!M46-414720 &gt; 0,414720,'Caudal turbinable'!M46)</f>
        <v>32785</v>
      </c>
      <c r="N46" s="55">
        <f>IF('Caudal turbinable'!N46-414720 &gt; 0,414720,'Caudal turbinable'!N46)</f>
        <v>376036.25</v>
      </c>
    </row>
    <row r="47" spans="1:14" x14ac:dyDescent="0.3">
      <c r="A47">
        <v>1981</v>
      </c>
      <c r="B47" t="s">
        <v>41</v>
      </c>
      <c r="C47" s="54">
        <f>IF('Caudal turbinable'!C47-414720 &gt; 0,414720,'Caudal turbinable'!C47)</f>
        <v>414720</v>
      </c>
      <c r="D47" s="56">
        <v>0</v>
      </c>
      <c r="E47" s="50">
        <f>IF('Caudal turbinable'!E47-414720 &gt; 0,414720,'Caudal turbinable'!E47)</f>
        <v>414720</v>
      </c>
      <c r="F47" s="50">
        <f>IF('Caudal turbinable'!F47-414720 &gt; 0,414720,'Caudal turbinable'!F47)</f>
        <v>247230</v>
      </c>
      <c r="G47" s="50">
        <f>IF('Caudal turbinable'!G47-414720 &gt; 0,414720,'Caudal turbinable'!G47)</f>
        <v>414720</v>
      </c>
      <c r="H47" s="50">
        <f>IF('Caudal turbinable'!H47-414720 &gt; 0,414720,'Caudal turbinable'!H47)</f>
        <v>408760</v>
      </c>
      <c r="I47" s="56">
        <v>0</v>
      </c>
      <c r="J47" s="50">
        <f>IF('Caudal turbinable'!J47-414720 &gt; 0,414720,'Caudal turbinable'!J47)</f>
        <v>414720</v>
      </c>
      <c r="K47" s="50">
        <f>IF('Caudal turbinable'!K47-414720 &gt; 0,414720,'Caudal turbinable'!K47)</f>
        <v>254192.5</v>
      </c>
      <c r="L47" s="50">
        <f>IF('Caudal turbinable'!L47-414720 &gt; 0,414720,'Caudal turbinable'!L47)</f>
        <v>209632.5</v>
      </c>
      <c r="M47" s="50">
        <f>IF('Caudal turbinable'!M47-414720 &gt; 0,414720,'Caudal turbinable'!M47)</f>
        <v>91270</v>
      </c>
      <c r="N47" s="55">
        <f>IF('Caudal turbinable'!N47-414720 &gt; 0,414720,'Caudal turbinable'!N47)</f>
        <v>246533.75</v>
      </c>
    </row>
    <row r="48" spans="1:14" x14ac:dyDescent="0.3">
      <c r="A48">
        <v>1982</v>
      </c>
      <c r="B48" t="s">
        <v>42</v>
      </c>
      <c r="C48" s="54">
        <f>IF('Caudal turbinable'!C48-414720 &gt; 0,414720,'Caudal turbinable'!C48)</f>
        <v>414720</v>
      </c>
      <c r="D48" s="50">
        <f>IF('Caudal turbinable'!D48-414720 &gt; 0,414720,'Caudal turbinable'!D48)</f>
        <v>414720</v>
      </c>
      <c r="E48" s="50">
        <f>IF('Caudal turbinable'!E48-414720 &gt; 0,414720,'Caudal turbinable'!E48)</f>
        <v>414720</v>
      </c>
      <c r="F48" s="50">
        <f>IF('Caudal turbinable'!F48-414720 &gt; 0,414720,'Caudal turbinable'!F48)</f>
        <v>91966.25</v>
      </c>
      <c r="G48" s="50">
        <f>IF('Caudal turbinable'!G48-414720 &gt; 0,414720,'Caudal turbinable'!G48)</f>
        <v>414720</v>
      </c>
      <c r="H48" s="50">
        <f>IF('Caudal turbinable'!H48-414720 &gt; 0,414720,'Caudal turbinable'!H48)</f>
        <v>414720</v>
      </c>
      <c r="I48" s="50">
        <f>IF('Caudal turbinable'!I48-414720 &gt; 0,414720,'Caudal turbinable'!I48)</f>
        <v>414720</v>
      </c>
      <c r="J48" s="50">
        <f>IF('Caudal turbinable'!J48-414720 &gt; 0,414720,'Caudal turbinable'!J48)</f>
        <v>414720</v>
      </c>
      <c r="K48" s="50">
        <f>IF('Caudal turbinable'!K48-414720 &gt; 0,414720,'Caudal turbinable'!K48)</f>
        <v>216595</v>
      </c>
      <c r="L48" s="50">
        <f>IF('Caudal turbinable'!L48-414720 &gt; 0,414720,'Caudal turbinable'!L48)</f>
        <v>414720</v>
      </c>
      <c r="M48" s="50">
        <f>IF('Caudal turbinable'!M48-414720 &gt; 0,414720,'Caudal turbinable'!M48)</f>
        <v>414720</v>
      </c>
      <c r="N48" s="55">
        <f>IF('Caudal turbinable'!N48-414720 &gt; 0,414720,'Caudal turbinable'!N48)</f>
        <v>27911.25</v>
      </c>
    </row>
    <row r="49" spans="1:14" x14ac:dyDescent="0.3">
      <c r="A49">
        <v>1983</v>
      </c>
      <c r="B49" t="s">
        <v>43</v>
      </c>
      <c r="C49" s="54">
        <f>IF('Caudal turbinable'!C49-414720 &gt; 0,414720,'Caudal turbinable'!C49)</f>
        <v>230520</v>
      </c>
      <c r="D49" s="50">
        <f>IF('Caudal turbinable'!D49-414720 &gt; 0,414720,'Caudal turbinable'!D49)</f>
        <v>288308.75</v>
      </c>
      <c r="E49" s="50">
        <f>IF('Caudal turbinable'!E49-414720 &gt; 0,414720,'Caudal turbinable'!E49)</f>
        <v>414720</v>
      </c>
      <c r="F49" s="50">
        <f>IF('Caudal turbinable'!F49-414720 &gt; 0,414720,'Caudal turbinable'!F49)</f>
        <v>414720</v>
      </c>
      <c r="G49" s="50">
        <f>IF('Caudal turbinable'!G49-414720 &gt; 0,414720,'Caudal turbinable'!G49)</f>
        <v>414720</v>
      </c>
      <c r="H49" s="50">
        <f>IF('Caudal turbinable'!H49-414720 &gt; 0,414720,'Caudal turbinable'!H49)</f>
        <v>414720</v>
      </c>
      <c r="I49" s="50">
        <f>IF('Caudal turbinable'!I49-414720 &gt; 0,414720,'Caudal turbinable'!I49)</f>
        <v>347490</v>
      </c>
      <c r="J49" s="50">
        <f>IF('Caudal turbinable'!J49-414720 &gt; 0,414720,'Caudal turbinable'!J49)</f>
        <v>414720</v>
      </c>
      <c r="K49" s="50">
        <f>IF('Caudal turbinable'!K49-414720 &gt; 0,414720,'Caudal turbinable'!K49)</f>
        <v>407367.5</v>
      </c>
      <c r="L49" s="50">
        <f>IF('Caudal turbinable'!L49-414720 &gt; 0,414720,'Caudal turbinable'!L49)</f>
        <v>87092.5</v>
      </c>
      <c r="M49" s="50">
        <f>IF('Caudal turbinable'!M49-414720 &gt; 0,414720,'Caudal turbinable'!M49)</f>
        <v>156717.5</v>
      </c>
      <c r="N49" s="55">
        <f>IF('Caudal turbinable'!N49-414720 &gt; 0,414720,'Caudal turbinable'!N49)</f>
        <v>414720</v>
      </c>
    </row>
    <row r="50" spans="1:14" x14ac:dyDescent="0.3">
      <c r="A50">
        <v>1984</v>
      </c>
      <c r="B50" t="s">
        <v>44</v>
      </c>
      <c r="C50" s="54">
        <f>IF('Caudal turbinable'!C50-414720 &gt; 0,414720,'Caudal turbinable'!C50)</f>
        <v>414720</v>
      </c>
      <c r="D50" s="50">
        <f>IF('Caudal turbinable'!D50-414720 &gt; 0,414720,'Caudal turbinable'!D50)</f>
        <v>414720</v>
      </c>
      <c r="E50" s="50">
        <f>IF('Caudal turbinable'!E50-414720 &gt; 0,414720,'Caudal turbinable'!E50)</f>
        <v>414720</v>
      </c>
      <c r="F50" s="50">
        <f>IF('Caudal turbinable'!F50-414720 &gt; 0,414720,'Caudal turbinable'!F50)</f>
        <v>414720</v>
      </c>
      <c r="G50" s="50">
        <f>IF('Caudal turbinable'!G50-414720 &gt; 0,414720,'Caudal turbinable'!G50)</f>
        <v>414720</v>
      </c>
      <c r="H50" s="50">
        <f>IF('Caudal turbinable'!H50-414720 &gt; 0,414720,'Caudal turbinable'!H50)</f>
        <v>414720</v>
      </c>
      <c r="I50" s="50">
        <f>IF('Caudal turbinable'!I50-414720 &gt; 0,414720,'Caudal turbinable'!I50)</f>
        <v>414720</v>
      </c>
      <c r="J50" s="50">
        <f>IF('Caudal turbinable'!J50-414720 &gt; 0,414720,'Caudal turbinable'!J50)</f>
        <v>414720</v>
      </c>
      <c r="K50" s="50">
        <f>IF('Caudal turbinable'!K50-414720 &gt; 0,414720,'Caudal turbinable'!K50)</f>
        <v>135133.75</v>
      </c>
      <c r="L50" s="50">
        <f>IF('Caudal turbinable'!L50-414720 &gt; 0,414720,'Caudal turbinable'!L50)</f>
        <v>197100</v>
      </c>
      <c r="M50" s="50">
        <f>IF('Caudal turbinable'!M50-414720 &gt; 0,414720,'Caudal turbinable'!M50)</f>
        <v>39747.5</v>
      </c>
      <c r="N50" s="57">
        <v>0</v>
      </c>
    </row>
    <row r="51" spans="1:14" x14ac:dyDescent="0.3">
      <c r="A51">
        <v>1985</v>
      </c>
      <c r="B51" t="s">
        <v>45</v>
      </c>
      <c r="C51" s="58">
        <v>0</v>
      </c>
      <c r="D51" s="50">
        <f>IF('Caudal turbinable'!D51-414720 &gt; 0,414720,'Caudal turbinable'!D51)</f>
        <v>414720</v>
      </c>
      <c r="E51" s="50">
        <f>IF('Caudal turbinable'!E51-414720 &gt; 0,414720,'Caudal turbinable'!E51)</f>
        <v>414720</v>
      </c>
      <c r="F51" s="50">
        <f>IF('Caudal turbinable'!F51-414720 &gt; 0,414720,'Caudal turbinable'!F51)</f>
        <v>414720</v>
      </c>
      <c r="G51" s="50">
        <f>IF('Caudal turbinable'!G51-414720 &gt; 0,414720,'Caudal turbinable'!G51)</f>
        <v>414720</v>
      </c>
      <c r="H51" s="50">
        <f>IF('Caudal turbinable'!H51-414720 &gt; 0,414720,'Caudal turbinable'!H51)</f>
        <v>395531.25</v>
      </c>
      <c r="I51" s="50">
        <f>IF('Caudal turbinable'!I51-414720 &gt; 0,414720,'Caudal turbinable'!I51)</f>
        <v>414720</v>
      </c>
      <c r="J51" s="50">
        <f>IF('Caudal turbinable'!J51-414720 &gt; 0,414720,'Caudal turbinable'!J51)</f>
        <v>188745</v>
      </c>
      <c r="K51" s="50">
        <f>IF('Caudal turbinable'!K51-414720 &gt; 0,414720,'Caudal turbinable'!K51)</f>
        <v>92662.5</v>
      </c>
      <c r="L51" s="50">
        <f>IF('Caudal turbinable'!L51-414720 &gt; 0,414720,'Caudal turbinable'!L51)</f>
        <v>7023.75</v>
      </c>
      <c r="M51" s="50">
        <f>IF('Caudal turbinable'!M51-414720 &gt; 0,414720,'Caudal turbinable'!M51)</f>
        <v>196403.75</v>
      </c>
      <c r="N51" s="55">
        <f>IF('Caudal turbinable'!N51-414720 &gt; 0,414720,'Caudal turbinable'!N51)</f>
        <v>414720</v>
      </c>
    </row>
    <row r="52" spans="1:14" x14ac:dyDescent="0.3">
      <c r="A52">
        <v>1986</v>
      </c>
      <c r="B52" t="s">
        <v>46</v>
      </c>
      <c r="C52" s="54">
        <f>IF('Caudal turbinable'!C52-414720 &gt; 0,414720,'Caudal turbinable'!C52)</f>
        <v>414720</v>
      </c>
      <c r="D52" s="50">
        <f>IF('Caudal turbinable'!D52-414720 &gt; 0,414720,'Caudal turbinable'!D52)</f>
        <v>268813.75</v>
      </c>
      <c r="E52" s="50">
        <f>IF('Caudal turbinable'!E52-414720 &gt; 0,414720,'Caudal turbinable'!E52)</f>
        <v>414720</v>
      </c>
      <c r="F52" s="50">
        <f>IF('Caudal turbinable'!F52-414720 &gt; 0,414720,'Caudal turbinable'!F52)</f>
        <v>414720</v>
      </c>
      <c r="G52" s="50">
        <f>IF('Caudal turbinable'!G52-414720 &gt; 0,414720,'Caudal turbinable'!G52)</f>
        <v>414720</v>
      </c>
      <c r="H52" s="50">
        <f>IF('Caudal turbinable'!H52-414720 &gt; 0,414720,'Caudal turbinable'!H52)</f>
        <v>414720</v>
      </c>
      <c r="I52" s="50">
        <f>IF('Caudal turbinable'!I52-414720 &gt; 0,414720,'Caudal turbinable'!I52)</f>
        <v>305018.75</v>
      </c>
      <c r="J52" s="50">
        <f>IF('Caudal turbinable'!J52-414720 &gt; 0,414720,'Caudal turbinable'!J52)</f>
        <v>90573.75</v>
      </c>
      <c r="K52" s="50">
        <f>IF('Caudal turbinable'!K52-414720 &gt; 0,414720,'Caudal turbinable'!K52)</f>
        <v>414720</v>
      </c>
      <c r="L52" s="50">
        <f>IF('Caudal turbinable'!L52-414720 &gt; 0,414720,'Caudal turbinable'!L52)</f>
        <v>274383.75</v>
      </c>
      <c r="M52" s="50">
        <f>IF('Caudal turbinable'!M52-414720 &gt; 0,414720,'Caudal turbinable'!M52)</f>
        <v>243052.5</v>
      </c>
      <c r="N52" s="55">
        <f>IF('Caudal turbinable'!N52-414720 &gt; 0,414720,'Caudal turbinable'!N52)</f>
        <v>414720</v>
      </c>
    </row>
    <row r="53" spans="1:14" x14ac:dyDescent="0.3">
      <c r="A53">
        <v>1987</v>
      </c>
      <c r="B53" t="s">
        <v>47</v>
      </c>
      <c r="C53" s="54">
        <f>IF('Caudal turbinable'!C53-414720 &gt; 0,414720,'Caudal turbinable'!C53)</f>
        <v>414720</v>
      </c>
      <c r="D53" s="50">
        <f>IF('Caudal turbinable'!D53-414720 &gt; 0,414720,'Caudal turbinable'!D53)</f>
        <v>414720</v>
      </c>
      <c r="E53" s="50">
        <f>IF('Caudal turbinable'!E53-414720 &gt; 0,414720,'Caudal turbinable'!E53)</f>
        <v>256281.25</v>
      </c>
      <c r="F53" s="50">
        <f>IF('Caudal turbinable'!F53-414720 &gt; 0,414720,'Caudal turbinable'!F53)</f>
        <v>414720</v>
      </c>
      <c r="G53" s="50">
        <f>IF('Caudal turbinable'!G53-414720 &gt; 0,414720,'Caudal turbinable'!G53)</f>
        <v>414720</v>
      </c>
      <c r="H53" s="50">
        <f>IF('Caudal turbinable'!H53-414720 &gt; 0,414720,'Caudal turbinable'!H53)</f>
        <v>414720</v>
      </c>
      <c r="I53" s="50">
        <f>IF('Caudal turbinable'!I53-414720 &gt; 0,414720,'Caudal turbinable'!I53)</f>
        <v>414720</v>
      </c>
      <c r="J53" s="50">
        <f>IF('Caudal turbinable'!J53-414720 &gt; 0,414720,'Caudal turbinable'!J53)</f>
        <v>414720</v>
      </c>
      <c r="K53" s="50">
        <f>IF('Caudal turbinable'!K53-414720 &gt; 0,414720,'Caudal turbinable'!K53)</f>
        <v>414720</v>
      </c>
      <c r="L53" s="50">
        <f>IF('Caudal turbinable'!L53-414720 &gt; 0,414720,'Caudal turbinable'!L53)</f>
        <v>357237.5</v>
      </c>
      <c r="M53" s="50">
        <f>IF('Caudal turbinable'!M53-414720 &gt; 0,414720,'Caudal turbinable'!M53)</f>
        <v>73863.75</v>
      </c>
      <c r="N53" s="55">
        <f>IF('Caudal turbinable'!N53-414720 &gt; 0,414720,'Caudal turbinable'!N53)</f>
        <v>107980</v>
      </c>
    </row>
    <row r="54" spans="1:14" x14ac:dyDescent="0.3">
      <c r="A54">
        <v>1988</v>
      </c>
      <c r="B54" t="s">
        <v>48</v>
      </c>
      <c r="C54" s="54">
        <f>IF('Caudal turbinable'!C54-414720 &gt; 0,414720,'Caudal turbinable'!C54)</f>
        <v>255585</v>
      </c>
      <c r="D54" s="50">
        <f>IF('Caudal turbinable'!D54-414720 &gt; 0,414720,'Caudal turbinable'!D54)</f>
        <v>117031.25</v>
      </c>
      <c r="E54" s="50">
        <f>IF('Caudal turbinable'!E54-414720 &gt; 0,414720,'Caudal turbinable'!E54)</f>
        <v>269510</v>
      </c>
      <c r="F54" s="50">
        <f>IF('Caudal turbinable'!F54-414720 &gt; 0,414720,'Caudal turbinable'!F54)</f>
        <v>286916.25</v>
      </c>
      <c r="G54" s="50">
        <f>IF('Caudal turbinable'!G54-414720 &gt; 0,414720,'Caudal turbinable'!G54)</f>
        <v>414720</v>
      </c>
      <c r="H54" s="50">
        <f>IF('Caudal turbinable'!H54-414720 &gt; 0,414720,'Caudal turbinable'!H54)</f>
        <v>414720</v>
      </c>
      <c r="I54" s="50">
        <f>IF('Caudal turbinable'!I54-414720 &gt; 0,414720,'Caudal turbinable'!I54)</f>
        <v>414720</v>
      </c>
      <c r="J54" s="50">
        <f>IF('Caudal turbinable'!J54-414720 &gt; 0,414720,'Caudal turbinable'!J54)</f>
        <v>414720</v>
      </c>
      <c r="K54" s="50">
        <f>IF('Caudal turbinable'!K54-414720 &gt; 0,414720,'Caudal turbinable'!K54)</f>
        <v>167857.5</v>
      </c>
      <c r="L54" s="50">
        <f>IF('Caudal turbinable'!L54-414720 &gt; 0,414720,'Caudal turbinable'!L54)</f>
        <v>183871.25</v>
      </c>
      <c r="M54" s="50">
        <f>IF('Caudal turbinable'!M54-414720 &gt; 0,414720,'Caudal turbinable'!M54)</f>
        <v>225646.25</v>
      </c>
      <c r="N54" s="55">
        <f>IF('Caudal turbinable'!N54-414720 &gt; 0,414720,'Caudal turbinable'!N54)</f>
        <v>53672.5</v>
      </c>
    </row>
    <row r="55" spans="1:14" x14ac:dyDescent="0.3">
      <c r="A55">
        <v>1989</v>
      </c>
      <c r="B55" t="s">
        <v>49</v>
      </c>
      <c r="C55" s="54">
        <f>IF('Caudal turbinable'!C55-414720 &gt; 0,414720,'Caudal turbinable'!C55)</f>
        <v>144185</v>
      </c>
      <c r="D55" s="50">
        <f>IF('Caudal turbinable'!D55-414720 &gt; 0,414720,'Caudal turbinable'!D55)</f>
        <v>414720</v>
      </c>
      <c r="E55" s="50">
        <f>IF('Caudal turbinable'!E55-414720 &gt; 0,414720,'Caudal turbinable'!E55)</f>
        <v>414720</v>
      </c>
      <c r="F55" s="50">
        <f>IF('Caudal turbinable'!F55-414720 &gt; 0,414720,'Caudal turbinable'!F55)</f>
        <v>330083.75</v>
      </c>
      <c r="G55" s="50">
        <f>IF('Caudal turbinable'!G55-414720 &gt; 0,414720,'Caudal turbinable'!G55)</f>
        <v>76648.75</v>
      </c>
      <c r="H55" s="50">
        <f>IF('Caudal turbinable'!H55-414720 &gt; 0,414720,'Caudal turbinable'!H55)</f>
        <v>197796.25</v>
      </c>
      <c r="I55" s="50">
        <f>IF('Caudal turbinable'!I55-414720 &gt; 0,414720,'Caudal turbinable'!I55)</f>
        <v>414720</v>
      </c>
      <c r="J55" s="50">
        <f>IF('Caudal turbinable'!J55-414720 &gt; 0,414720,'Caudal turbinable'!J55)</f>
        <v>414720</v>
      </c>
      <c r="K55" s="50">
        <f>IF('Caudal turbinable'!K55-414720 &gt; 0,414720,'Caudal turbinable'!K55)</f>
        <v>311285</v>
      </c>
      <c r="L55" s="50">
        <f>IF('Caudal turbinable'!L55-414720 &gt; 0,414720,'Caudal turbinable'!L55)</f>
        <v>103802.5</v>
      </c>
      <c r="M55" s="50">
        <f>IF('Caudal turbinable'!M55-414720 &gt; 0,414720,'Caudal turbinable'!M55)</f>
        <v>109372.5</v>
      </c>
      <c r="N55" s="55">
        <f>IF('Caudal turbinable'!N55-414720 &gt; 0,414720,'Caudal turbinable'!N55)</f>
        <v>100321.25</v>
      </c>
    </row>
    <row r="56" spans="1:14" x14ac:dyDescent="0.3">
      <c r="A56">
        <v>1990</v>
      </c>
      <c r="B56" t="s">
        <v>50</v>
      </c>
      <c r="C56" s="54">
        <f>IF('Caudal turbinable'!C56-414720 &gt; 0,414720,'Caudal turbinable'!C56)</f>
        <v>414720</v>
      </c>
      <c r="D56" s="50">
        <f>IF('Caudal turbinable'!D56-414720 &gt; 0,414720,'Caudal turbinable'!D56)</f>
        <v>414720</v>
      </c>
      <c r="E56" s="50">
        <f>IF('Caudal turbinable'!E56-414720 &gt; 0,414720,'Caudal turbinable'!E56)</f>
        <v>414720</v>
      </c>
      <c r="F56" s="50">
        <f>IF('Caudal turbinable'!F56-414720 &gt; 0,414720,'Caudal turbinable'!F56)</f>
        <v>414720</v>
      </c>
      <c r="G56" s="50">
        <f>IF('Caudal turbinable'!G56-414720 &gt; 0,414720,'Caudal turbinable'!G56)</f>
        <v>414720</v>
      </c>
      <c r="H56" s="50">
        <f>IF('Caudal turbinable'!H56-414720 &gt; 0,414720,'Caudal turbinable'!H56)</f>
        <v>414720</v>
      </c>
      <c r="I56" s="50">
        <f>IF('Caudal turbinable'!I56-414720 &gt; 0,414720,'Caudal turbinable'!I56)</f>
        <v>414720</v>
      </c>
      <c r="J56" s="50">
        <f>IF('Caudal turbinable'!J56-414720 &gt; 0,414720,'Caudal turbinable'!J56)</f>
        <v>414720</v>
      </c>
      <c r="K56" s="50">
        <f>IF('Caudal turbinable'!K56-414720 &gt; 0,414720,'Caudal turbinable'!K56)</f>
        <v>130260</v>
      </c>
      <c r="L56" s="50">
        <f>IF('Caudal turbinable'!L56-414720 &gt; 0,414720,'Caudal turbinable'!L56)</f>
        <v>104498.75</v>
      </c>
      <c r="M56" s="50">
        <f>IF('Caudal turbinable'!M56-414720 &gt; 0,414720,'Caudal turbinable'!M56)</f>
        <v>56457.5</v>
      </c>
      <c r="N56" s="55">
        <f>IF('Caudal turbinable'!N56-414720 &gt; 0,414720,'Caudal turbinable'!N56)</f>
        <v>414720</v>
      </c>
    </row>
    <row r="57" spans="1:14" x14ac:dyDescent="0.3">
      <c r="A57">
        <v>1991</v>
      </c>
      <c r="B57" t="s">
        <v>51</v>
      </c>
      <c r="C57" s="54">
        <f>IF('Caudal turbinable'!C57-414720 &gt; 0,414720,'Caudal turbinable'!C57)</f>
        <v>414720</v>
      </c>
      <c r="D57" s="50">
        <f>IF('Caudal turbinable'!D57-414720 &gt; 0,414720,'Caudal turbinable'!D57)</f>
        <v>414720</v>
      </c>
      <c r="E57" s="56">
        <f>IF('Caudal turbinable'!E57-414720 &gt; 0,414720,'Caudal turbinable'!E57)</f>
        <v>0</v>
      </c>
      <c r="F57" s="50">
        <f>IF('Caudal turbinable'!F57-414720 &gt; 0,414720,'Caudal turbinable'!F57)</f>
        <v>243748.75</v>
      </c>
      <c r="G57" s="50">
        <f>IF('Caudal turbinable'!G57-414720 &gt; 0,414720,'Caudal turbinable'!G57)</f>
        <v>16075</v>
      </c>
      <c r="H57" s="50">
        <f>IF('Caudal turbinable'!H57-414720 &gt; 0,414720,'Caudal turbinable'!H57)</f>
        <v>414720</v>
      </c>
      <c r="I57" s="50">
        <f>IF('Caudal turbinable'!I57-414720 &gt; 0,414720,'Caudal turbinable'!I57)</f>
        <v>414720</v>
      </c>
      <c r="J57" s="50">
        <f>IF('Caudal turbinable'!J57-414720 &gt; 0,414720,'Caudal turbinable'!J57)</f>
        <v>414720</v>
      </c>
      <c r="K57" s="50">
        <f>IF('Caudal turbinable'!K57-414720 &gt; 0,414720,'Caudal turbinable'!K57)</f>
        <v>414720</v>
      </c>
      <c r="L57" s="50">
        <f>IF('Caudal turbinable'!L57-414720 &gt; 0,414720,'Caudal turbinable'!L57)</f>
        <v>101713.75</v>
      </c>
      <c r="M57" s="50">
        <f>IF('Caudal turbinable'!M57-414720 &gt; 0,414720,'Caudal turbinable'!M57)</f>
        <v>414720</v>
      </c>
      <c r="N57" s="55">
        <f>IF('Caudal turbinable'!N57-414720 &gt; 0,414720,'Caudal turbinable'!N57)</f>
        <v>224950</v>
      </c>
    </row>
    <row r="58" spans="1:14" x14ac:dyDescent="0.3">
      <c r="A58">
        <v>1992</v>
      </c>
      <c r="B58" t="s">
        <v>52</v>
      </c>
      <c r="C58" s="54">
        <f>IF('Caudal turbinable'!C58-414720 &gt; 0,414720,'Caudal turbinable'!C58)</f>
        <v>414720</v>
      </c>
      <c r="D58" s="50">
        <f>IF('Caudal turbinable'!D58-414720 &gt; 0,414720,'Caudal turbinable'!D58)</f>
        <v>325210</v>
      </c>
      <c r="E58" s="50">
        <f>IF('Caudal turbinable'!E58-414720 &gt; 0,414720,'Caudal turbinable'!E58)</f>
        <v>414720</v>
      </c>
      <c r="F58" s="50">
        <f>IF('Caudal turbinable'!F58-414720 &gt; 0,414720,'Caudal turbinable'!F58)</f>
        <v>73863.75</v>
      </c>
      <c r="G58" s="50">
        <f>IF('Caudal turbinable'!G58-414720 &gt; 0,414720,'Caudal turbinable'!G58)</f>
        <v>414720</v>
      </c>
      <c r="H58" s="50">
        <f>IF('Caudal turbinable'!H58-414720 &gt; 0,414720,'Caudal turbinable'!H58)</f>
        <v>364200</v>
      </c>
      <c r="I58" s="50">
        <f>IF('Caudal turbinable'!I58-414720 &gt; 0,414720,'Caudal turbinable'!I58)</f>
        <v>414720</v>
      </c>
      <c r="J58" s="50">
        <f>IF('Caudal turbinable'!J58-414720 &gt; 0,414720,'Caudal turbinable'!J58)</f>
        <v>414720</v>
      </c>
      <c r="K58" s="50">
        <f>IF('Caudal turbinable'!K58-414720 &gt; 0,414720,'Caudal turbinable'!K58)</f>
        <v>414720</v>
      </c>
      <c r="L58" s="50">
        <f>IF('Caudal turbinable'!L58-414720 &gt; 0,414720,'Caudal turbinable'!L58)</f>
        <v>141400</v>
      </c>
      <c r="M58" s="50">
        <f>IF('Caudal turbinable'!M58-414720 &gt; 0,414720,'Caudal turbinable'!M58)</f>
        <v>414720</v>
      </c>
      <c r="N58" s="55">
        <f>IF('Caudal turbinable'!N58-414720 &gt; 0,414720,'Caudal turbinable'!N58)</f>
        <v>414720</v>
      </c>
    </row>
    <row r="59" spans="1:14" x14ac:dyDescent="0.3">
      <c r="A59">
        <v>1993</v>
      </c>
      <c r="B59" t="s">
        <v>53</v>
      </c>
      <c r="C59" s="54">
        <f>IF('Caudal turbinable'!C59-414720 &gt; 0,414720,'Caudal turbinable'!C59)</f>
        <v>414720</v>
      </c>
      <c r="D59" s="50">
        <f>IF('Caudal turbinable'!D59-414720 &gt; 0,414720,'Caudal turbinable'!D59)</f>
        <v>414720</v>
      </c>
      <c r="E59" s="50">
        <f>IF('Caudal turbinable'!E59-414720 &gt; 0,414720,'Caudal turbinable'!E59)</f>
        <v>414720</v>
      </c>
      <c r="F59" s="50">
        <f>IF('Caudal turbinable'!F59-414720 &gt; 0,414720,'Caudal turbinable'!F59)</f>
        <v>414720</v>
      </c>
      <c r="G59" s="50">
        <f>IF('Caudal turbinable'!G59-414720 &gt; 0,414720,'Caudal turbinable'!G59)</f>
        <v>357237.5</v>
      </c>
      <c r="H59" s="50">
        <f>IF('Caudal turbinable'!H59-414720 &gt; 0,414720,'Caudal turbinable'!H59)</f>
        <v>100321.25</v>
      </c>
      <c r="I59" s="50">
        <f>IF('Caudal turbinable'!I59-414720 &gt; 0,414720,'Caudal turbinable'!I59)</f>
        <v>414720</v>
      </c>
      <c r="J59" s="50">
        <f>IF('Caudal turbinable'!J59-414720 &gt; 0,414720,'Caudal turbinable'!J59)</f>
        <v>414720</v>
      </c>
      <c r="K59" s="50">
        <f>IF('Caudal turbinable'!K59-414720 &gt; 0,414720,'Caudal turbinable'!K59)</f>
        <v>163680</v>
      </c>
      <c r="L59" s="50">
        <f>IF('Caudal turbinable'!L59-414720 &gt; 0,414720,'Caudal turbinable'!L59)</f>
        <v>131652.5</v>
      </c>
      <c r="M59" s="50">
        <f>IF('Caudal turbinable'!M59-414720 &gt; 0,414720,'Caudal turbinable'!M59)</f>
        <v>121905</v>
      </c>
      <c r="N59" s="55">
        <f>IF('Caudal turbinable'!N59-414720 &gt; 0,414720,'Caudal turbinable'!N59)</f>
        <v>414720</v>
      </c>
    </row>
    <row r="60" spans="1:14" x14ac:dyDescent="0.3">
      <c r="A60">
        <v>1994</v>
      </c>
      <c r="B60" t="s">
        <v>54</v>
      </c>
      <c r="C60" s="54">
        <f>IF('Caudal turbinable'!C60-414720 &gt; 0,414720,'Caudal turbinable'!C60)</f>
        <v>390657.5</v>
      </c>
      <c r="D60" s="50">
        <f>IF('Caudal turbinable'!D60-414720 &gt; 0,414720,'Caudal turbinable'!D60)</f>
        <v>288308.75</v>
      </c>
      <c r="E60" s="50">
        <f>IF('Caudal turbinable'!E60-414720 &gt; 0,414720,'Caudal turbinable'!E60)</f>
        <v>414720</v>
      </c>
      <c r="F60" s="50">
        <f>IF('Caudal turbinable'!F60-414720 &gt; 0,414720,'Caudal turbinable'!F60)</f>
        <v>414720</v>
      </c>
      <c r="G60" s="50">
        <f>IF('Caudal turbinable'!G60-414720 &gt; 0,414720,'Caudal turbinable'!G60)</f>
        <v>414720</v>
      </c>
      <c r="H60" s="50">
        <f>IF('Caudal turbinable'!H60-414720 &gt; 0,414720,'Caudal turbinable'!H60)</f>
        <v>414720</v>
      </c>
      <c r="I60" s="50">
        <f>IF('Caudal turbinable'!I60-414720 &gt; 0,414720,'Caudal turbinable'!I60)</f>
        <v>238875</v>
      </c>
      <c r="J60" s="50">
        <f>IF('Caudal turbinable'!J60-414720 &gt; 0,414720,'Caudal turbinable'!J60)</f>
        <v>385783.75</v>
      </c>
      <c r="K60" s="50">
        <f>IF('Caudal turbinable'!K60-414720 &gt; 0,414720,'Caudal turbinable'!K60)</f>
        <v>173427.5</v>
      </c>
      <c r="L60" s="50">
        <f>IF('Caudal turbinable'!L60-414720 &gt; 0,414720,'Caudal turbinable'!L60)</f>
        <v>334261.25</v>
      </c>
      <c r="M60" s="50">
        <f>IF('Caudal turbinable'!M60-414720 &gt; 0,414720,'Caudal turbinable'!M60)</f>
        <v>36266.25</v>
      </c>
      <c r="N60" s="55">
        <f>IF('Caudal turbinable'!N60-414720 &gt; 0,414720,'Caudal turbinable'!N60)</f>
        <v>414720</v>
      </c>
    </row>
    <row r="61" spans="1:14" x14ac:dyDescent="0.3">
      <c r="A61">
        <v>1995</v>
      </c>
      <c r="B61" t="s">
        <v>55</v>
      </c>
      <c r="C61" s="54">
        <f>IF('Caudal turbinable'!C61-414720 &gt; 0,414720,'Caudal turbinable'!C61)</f>
        <v>167857.5</v>
      </c>
      <c r="D61" s="50">
        <f>IF('Caudal turbinable'!D61-414720 &gt; 0,414720,'Caudal turbinable'!D61)</f>
        <v>414720</v>
      </c>
      <c r="E61" s="50">
        <f>IF('Caudal turbinable'!E61-414720 &gt; 0,414720,'Caudal turbinable'!E61)</f>
        <v>414720</v>
      </c>
      <c r="F61" s="50">
        <f>IF('Caudal turbinable'!F61-414720 &gt; 0,414720,'Caudal turbinable'!F61)</f>
        <v>414720</v>
      </c>
      <c r="G61" s="50">
        <f>IF('Caudal turbinable'!G61-414720 &gt; 0,414720,'Caudal turbinable'!G61)</f>
        <v>414720</v>
      </c>
      <c r="H61" s="50">
        <f>IF('Caudal turbinable'!H61-414720 &gt; 0,414720,'Caudal turbinable'!H61)</f>
        <v>414720</v>
      </c>
      <c r="I61" s="50">
        <f>IF('Caudal turbinable'!I61-414720 &gt; 0,414720,'Caudal turbinable'!I61)</f>
        <v>360022.5</v>
      </c>
      <c r="J61" s="50">
        <f>IF('Caudal turbinable'!J61-414720 &gt; 0,414720,'Caudal turbinable'!J61)</f>
        <v>414720</v>
      </c>
      <c r="K61" s="50">
        <f>IF('Caudal turbinable'!K61-414720 &gt; 0,414720,'Caudal turbinable'!K61)</f>
        <v>134437.5</v>
      </c>
      <c r="L61" s="50">
        <f>IF('Caudal turbinable'!L61-414720 &gt; 0,414720,'Caudal turbinable'!L61)</f>
        <v>414720</v>
      </c>
      <c r="M61" s="50">
        <f>IF('Caudal turbinable'!M61-414720 &gt; 0,414720,'Caudal turbinable'!M61)</f>
        <v>331476.25</v>
      </c>
      <c r="N61" s="55">
        <f>IF('Caudal turbinable'!N61-414720 &gt; 0,414720,'Caudal turbinable'!N61)</f>
        <v>397620</v>
      </c>
    </row>
    <row r="62" spans="1:14" x14ac:dyDescent="0.3">
      <c r="A62">
        <v>1996</v>
      </c>
      <c r="B62" t="s">
        <v>56</v>
      </c>
      <c r="C62" s="54">
        <f>IF('Caudal turbinable'!C62-414720 &gt; 0,414720,'Caudal turbinable'!C62)</f>
        <v>382998.75</v>
      </c>
      <c r="D62" s="50">
        <f>IF('Caudal turbinable'!D62-414720 &gt; 0,414720,'Caudal turbinable'!D62)</f>
        <v>414720</v>
      </c>
      <c r="E62" s="50">
        <f>IF('Caudal turbinable'!E62-414720 &gt; 0,414720,'Caudal turbinable'!E62)</f>
        <v>414720</v>
      </c>
      <c r="F62" s="50">
        <f>IF('Caudal turbinable'!F62-414720 &gt; 0,414720,'Caudal turbinable'!F62)</f>
        <v>414720</v>
      </c>
      <c r="G62" s="50">
        <f>IF('Caudal turbinable'!G62-414720 &gt; 0,414720,'Caudal turbinable'!G62)</f>
        <v>98232.5</v>
      </c>
      <c r="H62" s="56">
        <v>0</v>
      </c>
      <c r="I62" s="50">
        <f>IF('Caudal turbinable'!I62-414720 &gt; 0,414720,'Caudal turbinable'!I62)</f>
        <v>49495</v>
      </c>
      <c r="J62" s="50">
        <f>IF('Caudal turbinable'!J62-414720 &gt; 0,414720,'Caudal turbinable'!J62)</f>
        <v>414720</v>
      </c>
      <c r="K62" s="50">
        <f>IF('Caudal turbinable'!K62-414720 &gt; 0,414720,'Caudal turbinable'!K62)</f>
        <v>414720</v>
      </c>
      <c r="L62" s="50">
        <f>IF('Caudal turbinable'!L62-414720 &gt; 0,414720,'Caudal turbinable'!L62)</f>
        <v>376036.25</v>
      </c>
      <c r="M62" s="50">
        <f>IF('Caudal turbinable'!M62-414720 &gt; 0,414720,'Caudal turbinable'!M62)</f>
        <v>414720</v>
      </c>
      <c r="N62" s="55">
        <f>IF('Caudal turbinable'!N62-414720 &gt; 0,414720,'Caudal turbinable'!N62)</f>
        <v>249318.75</v>
      </c>
    </row>
    <row r="63" spans="1:14" x14ac:dyDescent="0.3">
      <c r="A63">
        <v>1997</v>
      </c>
      <c r="B63" t="s">
        <v>57</v>
      </c>
      <c r="C63" s="54">
        <f>IF('Caudal turbinable'!C63-414720 &gt; 0,414720,'Caudal turbinable'!C63)</f>
        <v>414720</v>
      </c>
      <c r="D63" s="50">
        <f>IF('Caudal turbinable'!D63-414720 &gt; 0,414720,'Caudal turbinable'!D63)</f>
        <v>414720</v>
      </c>
      <c r="E63" s="50">
        <f>IF('Caudal turbinable'!E63-414720 &gt; 0,414720,'Caudal turbinable'!E63)</f>
        <v>414720</v>
      </c>
      <c r="F63" s="50">
        <f>IF('Caudal turbinable'!F63-414720 &gt; 0,414720,'Caudal turbinable'!F63)</f>
        <v>293182.5</v>
      </c>
      <c r="G63" s="50">
        <f>IF('Caudal turbinable'!G63-414720 &gt; 0,414720,'Caudal turbinable'!G63)</f>
        <v>142792.5</v>
      </c>
      <c r="H63" s="50">
        <f>IF('Caudal turbinable'!H63-414720 &gt; 0,414720,'Caudal turbinable'!H63)</f>
        <v>366985</v>
      </c>
      <c r="I63" s="50">
        <f>IF('Caudal turbinable'!I63-414720 &gt; 0,414720,'Caudal turbinable'!I63)</f>
        <v>414720</v>
      </c>
      <c r="J63" s="50">
        <f>IF('Caudal turbinable'!J63-414720 &gt; 0,414720,'Caudal turbinable'!J63)</f>
        <v>414720</v>
      </c>
      <c r="K63" s="50">
        <f>IF('Caudal turbinable'!K63-414720 &gt; 0,414720,'Caudal turbinable'!K63)</f>
        <v>152540</v>
      </c>
      <c r="L63" s="50">
        <f>IF('Caudal turbinable'!L63-414720 &gt; 0,414720,'Caudal turbinable'!L63)</f>
        <v>210328.75</v>
      </c>
      <c r="M63" s="50">
        <f>IF('Caudal turbinable'!M63-414720 &gt; 0,414720,'Caudal turbinable'!M63)</f>
        <v>61331.25</v>
      </c>
      <c r="N63" s="55">
        <f>IF('Caudal turbinable'!N63-414720 &gt; 0,414720,'Caudal turbinable'!N63)</f>
        <v>414720</v>
      </c>
    </row>
    <row r="64" spans="1:14" x14ac:dyDescent="0.3">
      <c r="A64">
        <v>1998</v>
      </c>
      <c r="B64" t="s">
        <v>58</v>
      </c>
      <c r="C64" s="54">
        <f>IF('Caudal turbinable'!C64-414720 &gt; 0,414720,'Caudal turbinable'!C64)</f>
        <v>414720</v>
      </c>
      <c r="D64" s="50">
        <f>IF('Caudal turbinable'!D64-414720 &gt; 0,414720,'Caudal turbinable'!D64)</f>
        <v>414720</v>
      </c>
      <c r="E64" s="50">
        <f>IF('Caudal turbinable'!E64-414720 &gt; 0,414720,'Caudal turbinable'!E64)</f>
        <v>412241.25</v>
      </c>
      <c r="F64" s="50">
        <f>IF('Caudal turbinable'!F64-414720 &gt; 0,414720,'Caudal turbinable'!F64)</f>
        <v>414720</v>
      </c>
      <c r="G64" s="50">
        <f>IF('Caudal turbinable'!G64-414720 &gt; 0,414720,'Caudal turbinable'!G64)</f>
        <v>414720</v>
      </c>
      <c r="H64" s="50">
        <f>IF('Caudal turbinable'!H64-414720 &gt; 0,414720,'Caudal turbinable'!H64)</f>
        <v>414720</v>
      </c>
      <c r="I64" s="50">
        <f>IF('Caudal turbinable'!I64-414720 &gt; 0,414720,'Caudal turbinable'!I64)</f>
        <v>414720</v>
      </c>
      <c r="J64" s="50">
        <f>IF('Caudal turbinable'!J64-414720 &gt; 0,414720,'Caudal turbinable'!J64)</f>
        <v>414720</v>
      </c>
      <c r="K64" s="50">
        <f>IF('Caudal turbinable'!K64-414720 &gt; 0,414720,'Caudal turbinable'!K64)</f>
        <v>73167.5</v>
      </c>
      <c r="L64" s="50">
        <f>IF('Caudal turbinable'!L64-414720 &gt; 0,414720,'Caudal turbinable'!L64)</f>
        <v>36266.25</v>
      </c>
      <c r="M64" s="50">
        <f>IF('Caudal turbinable'!M64-414720 &gt; 0,414720,'Caudal turbinable'!M64)</f>
        <v>66901.25</v>
      </c>
      <c r="N64" s="55">
        <f>IF('Caudal turbinable'!N64-414720 &gt; 0,414720,'Caudal turbinable'!N64)</f>
        <v>414720</v>
      </c>
    </row>
    <row r="65" spans="1:14" x14ac:dyDescent="0.3">
      <c r="A65">
        <v>1999</v>
      </c>
      <c r="B65" t="s">
        <v>59</v>
      </c>
      <c r="C65" s="54">
        <f>IF('Caudal turbinable'!C65-414720 &gt; 0,414720,'Caudal turbinable'!C65)</f>
        <v>414720</v>
      </c>
      <c r="D65" s="50">
        <f>IF('Caudal turbinable'!D65-414720 &gt; 0,414720,'Caudal turbinable'!D65)</f>
        <v>414720</v>
      </c>
      <c r="E65" s="50">
        <f>IF('Caudal turbinable'!E65-414720 &gt; 0,414720,'Caudal turbinable'!E65)</f>
        <v>414720</v>
      </c>
      <c r="F65" s="50">
        <f>IF('Caudal turbinable'!F65-414720 &gt; 0,414720,'Caudal turbinable'!F65)</f>
        <v>397620</v>
      </c>
      <c r="G65" s="50">
        <f>IF('Caudal turbinable'!G65-414720 &gt; 0,414720,'Caudal turbinable'!G65)</f>
        <v>291093.75</v>
      </c>
      <c r="H65" s="50">
        <f>IF('Caudal turbinable'!H65-414720 &gt; 0,414720,'Caudal turbinable'!H65)</f>
        <v>349578.75</v>
      </c>
      <c r="I65" s="50">
        <f>IF('Caudal turbinable'!I65-414720 &gt; 0,414720,'Caudal turbinable'!I65)</f>
        <v>414720</v>
      </c>
      <c r="J65" s="50">
        <f>IF('Caudal turbinable'!J65-414720 &gt; 0,414720,'Caudal turbinable'!J65)</f>
        <v>414720</v>
      </c>
      <c r="K65" s="50">
        <f>IF('Caudal turbinable'!K65-414720 &gt; 0,414720,'Caudal turbinable'!K65)</f>
        <v>78041.25</v>
      </c>
      <c r="L65" s="50">
        <f>IF('Caudal turbinable'!L65-414720 &gt; 0,414720,'Caudal turbinable'!L65)</f>
        <v>205455</v>
      </c>
      <c r="M65" s="50">
        <f>IF('Caudal turbinable'!M65-414720 &gt; 0,414720,'Caudal turbinable'!M65)</f>
        <v>27911.25</v>
      </c>
      <c r="N65" s="55">
        <f>IF('Caudal turbinable'!N65-414720 &gt; 0,414720,'Caudal turbinable'!N65)</f>
        <v>286916.25</v>
      </c>
    </row>
    <row r="66" spans="1:14" x14ac:dyDescent="0.3">
      <c r="A66">
        <v>2000</v>
      </c>
      <c r="B66" t="s">
        <v>60</v>
      </c>
      <c r="C66" s="54">
        <f>IF('Caudal turbinable'!C66-414720 &gt; 0,414720,'Caudal turbinable'!C66)</f>
        <v>414720</v>
      </c>
      <c r="D66" s="50">
        <f>IF('Caudal turbinable'!D66-414720 &gt; 0,414720,'Caudal turbinable'!D66)</f>
        <v>414720</v>
      </c>
      <c r="E66" s="50">
        <f>IF('Caudal turbinable'!E66-414720 &gt; 0,414720,'Caudal turbinable'!E66)</f>
        <v>414720</v>
      </c>
      <c r="F66" s="50">
        <f>IF('Caudal turbinable'!F66-414720 &gt; 0,414720,'Caudal turbinable'!F66)</f>
        <v>414720</v>
      </c>
      <c r="G66" s="50">
        <f>IF('Caudal turbinable'!G66-414720 &gt; 0,414720,'Caudal turbinable'!G66)</f>
        <v>414720</v>
      </c>
      <c r="H66" s="50">
        <f>IF('Caudal turbinable'!H66-414720 &gt; 0,414720,'Caudal turbinable'!H66)</f>
        <v>414720</v>
      </c>
      <c r="I66" s="50">
        <f>IF('Caudal turbinable'!I66-414720 &gt; 0,414720,'Caudal turbinable'!I66)</f>
        <v>407367.5</v>
      </c>
      <c r="J66" s="50">
        <f>IF('Caudal turbinable'!J66-414720 &gt; 0,414720,'Caudal turbinable'!J66)</f>
        <v>391353.75</v>
      </c>
      <c r="K66" s="50">
        <f>IF('Caudal turbinable'!K66-414720 &gt; 0,414720,'Caudal turbinable'!K66)</f>
        <v>176908.75</v>
      </c>
      <c r="L66" s="50">
        <f>IF('Caudal turbinable'!L66-414720 &gt; 0,414720,'Caudal turbinable'!L66)</f>
        <v>282738.75</v>
      </c>
      <c r="M66" s="50">
        <f>IF('Caudal turbinable'!M66-414720 &gt; 0,414720,'Caudal turbinable'!M66)</f>
        <v>318943.75</v>
      </c>
      <c r="N66" s="55">
        <f>IF('Caudal turbinable'!N66-414720 &gt; 0,414720,'Caudal turbinable'!N66)</f>
        <v>363503.75</v>
      </c>
    </row>
    <row r="67" spans="1:14" x14ac:dyDescent="0.3">
      <c r="A67">
        <v>2001</v>
      </c>
      <c r="B67" t="s">
        <v>61</v>
      </c>
      <c r="C67" s="54">
        <f>IF('Caudal turbinable'!C67-414720 &gt; 0,414720,'Caudal turbinable'!C67)</f>
        <v>370466.25</v>
      </c>
      <c r="D67" s="50">
        <f>IF('Caudal turbinable'!D67-414720 &gt; 0,414720,'Caudal turbinable'!D67)</f>
        <v>414720</v>
      </c>
      <c r="E67" s="50">
        <f>IF('Caudal turbinable'!E67-414720 &gt; 0,414720,'Caudal turbinable'!E67)</f>
        <v>162983.75</v>
      </c>
      <c r="F67" s="50">
        <f>IF('Caudal turbinable'!F67-414720 &gt; 0,414720,'Caudal turbinable'!F67)</f>
        <v>261851.25</v>
      </c>
      <c r="G67" s="50">
        <f>IF('Caudal turbinable'!G67-414720 &gt; 0,414720,'Caudal turbinable'!G67)</f>
        <v>414720</v>
      </c>
      <c r="H67" s="50">
        <f>IF('Caudal turbinable'!H67-414720 &gt; 0,414720,'Caudal turbinable'!H67)</f>
        <v>295271.25</v>
      </c>
      <c r="I67" s="50">
        <f>IF('Caudal turbinable'!I67-414720 &gt; 0,414720,'Caudal turbinable'!I67)</f>
        <v>414720</v>
      </c>
      <c r="J67" s="50">
        <f>IF('Caudal turbinable'!J67-414720 &gt; 0,414720,'Caudal turbinable'!J67)</f>
        <v>414720</v>
      </c>
      <c r="K67" s="50">
        <f>IF('Caudal turbinable'!K67-414720 &gt; 0,414720,'Caudal turbinable'!K67)</f>
        <v>414720</v>
      </c>
      <c r="L67" s="50">
        <f>IF('Caudal turbinable'!L67-414720 &gt; 0,414720,'Caudal turbinable'!L67)</f>
        <v>57153.75</v>
      </c>
      <c r="M67" s="50">
        <f>IF('Caudal turbinable'!M67-414720 &gt; 0,414720,'Caudal turbinable'!M67)</f>
        <v>414720</v>
      </c>
      <c r="N67" s="55">
        <f>IF('Caudal turbinable'!N67-414720 &gt; 0,414720,'Caudal turbinable'!N67)</f>
        <v>414720</v>
      </c>
    </row>
    <row r="68" spans="1:14" x14ac:dyDescent="0.3">
      <c r="A68">
        <v>2002</v>
      </c>
      <c r="B68" t="s">
        <v>62</v>
      </c>
      <c r="C68" s="54">
        <f>IF('Caudal turbinable'!C68-414720 &gt; 0,414720,'Caudal turbinable'!C68)</f>
        <v>414720</v>
      </c>
      <c r="D68" s="50">
        <f>IF('Caudal turbinable'!D68-414720 &gt; 0,414720,'Caudal turbinable'!D68)</f>
        <v>414720</v>
      </c>
      <c r="E68" s="50">
        <f>IF('Caudal turbinable'!E68-414720 &gt; 0,414720,'Caudal turbinable'!E68)</f>
        <v>414720</v>
      </c>
      <c r="F68" s="50">
        <f>IF('Caudal turbinable'!F68-414720 &gt; 0,414720,'Caudal turbinable'!F68)</f>
        <v>414720</v>
      </c>
      <c r="G68" s="50">
        <f>IF('Caudal turbinable'!G68-414720 &gt; 0,414720,'Caudal turbinable'!G68)</f>
        <v>372555</v>
      </c>
      <c r="H68" s="50">
        <f>IF('Caudal turbinable'!H68-414720 &gt; 0,414720,'Caudal turbinable'!H68)</f>
        <v>178301.25</v>
      </c>
      <c r="I68" s="50">
        <f>IF('Caudal turbinable'!I68-414720 &gt; 0,414720,'Caudal turbinable'!I68)</f>
        <v>374643.75</v>
      </c>
      <c r="J68" s="50">
        <f>IF('Caudal turbinable'!J68-414720 &gt; 0,414720,'Caudal turbinable'!J68)</f>
        <v>273687.5</v>
      </c>
      <c r="K68" s="50">
        <f>IF('Caudal turbinable'!K68-414720 &gt; 0,414720,'Caudal turbinable'!K68)</f>
        <v>405975</v>
      </c>
      <c r="L68" s="50">
        <f>IF('Caudal turbinable'!L68-414720 &gt; 0,414720,'Caudal turbinable'!L68)</f>
        <v>201973.75</v>
      </c>
      <c r="M68" s="50">
        <f>IF('Caudal turbinable'!M68-414720 &gt; 0,414720,'Caudal turbinable'!M68)</f>
        <v>172035</v>
      </c>
      <c r="N68" s="55">
        <f>IF('Caudal turbinable'!N68-414720 &gt; 0,414720,'Caudal turbinable'!N68)</f>
        <v>144881.25</v>
      </c>
    </row>
    <row r="69" spans="1:14" x14ac:dyDescent="0.3">
      <c r="A69">
        <v>2003</v>
      </c>
      <c r="B69" t="s">
        <v>63</v>
      </c>
      <c r="C69" s="54">
        <f>IF('Caudal turbinable'!C69-414720 &gt; 0,414720,'Caudal turbinable'!C69)</f>
        <v>414720</v>
      </c>
      <c r="D69" s="50">
        <f>IF('Caudal turbinable'!D69-414720 &gt; 0,414720,'Caudal turbinable'!D69)</f>
        <v>414720</v>
      </c>
      <c r="E69" s="50">
        <f>IF('Caudal turbinable'!E69-414720 &gt; 0,414720,'Caudal turbinable'!E69)</f>
        <v>414720</v>
      </c>
      <c r="F69" s="50">
        <f>IF('Caudal turbinable'!F69-414720 &gt; 0,414720,'Caudal turbinable'!F69)</f>
        <v>414720</v>
      </c>
      <c r="G69" s="50">
        <f>IF('Caudal turbinable'!G69-414720 &gt; 0,414720,'Caudal turbinable'!G69)</f>
        <v>414720</v>
      </c>
      <c r="H69" s="50">
        <f>IF('Caudal turbinable'!H69-414720 &gt; 0,414720,'Caudal turbinable'!H69)</f>
        <v>414720</v>
      </c>
      <c r="I69" s="50">
        <f>IF('Caudal turbinable'!I69-414720 &gt; 0,414720,'Caudal turbinable'!I69)</f>
        <v>414720</v>
      </c>
      <c r="J69" s="50">
        <f>IF('Caudal turbinable'!J69-414720 &gt; 0,414720,'Caudal turbinable'!J69)</f>
        <v>414720</v>
      </c>
      <c r="K69" s="50">
        <f>IF('Caudal turbinable'!K69-414720 &gt; 0,414720,'Caudal turbinable'!K69)</f>
        <v>175516.25</v>
      </c>
      <c r="L69" s="50">
        <f>IF('Caudal turbinable'!L69-414720 &gt; 0,414720,'Caudal turbinable'!L69)</f>
        <v>140703.75</v>
      </c>
      <c r="M69" s="50">
        <f>IF('Caudal turbinable'!M69-414720 &gt; 0,414720,'Caudal turbinable'!M69)</f>
        <v>311981.25</v>
      </c>
      <c r="N69" s="55">
        <f>IF('Caudal turbinable'!N69-414720 &gt; 0,414720,'Caudal turbinable'!N69)</f>
        <v>409456.25</v>
      </c>
    </row>
    <row r="70" spans="1:14" x14ac:dyDescent="0.3">
      <c r="A70">
        <v>2004</v>
      </c>
      <c r="B70" t="s">
        <v>64</v>
      </c>
      <c r="C70" s="54">
        <f>IF('Caudal turbinable'!C70-414720 &gt; 0,414720,'Caudal turbinable'!C70)</f>
        <v>414720</v>
      </c>
      <c r="D70" s="50">
        <f>IF('Caudal turbinable'!D70-414720 &gt; 0,414720,'Caudal turbinable'!D70)</f>
        <v>414720</v>
      </c>
      <c r="E70" s="50">
        <f>IF('Caudal turbinable'!E70-414720 &gt; 0,414720,'Caudal turbinable'!E70)</f>
        <v>414720</v>
      </c>
      <c r="F70" s="50">
        <f>IF('Caudal turbinable'!F70-414720 &gt; 0,414720,'Caudal turbinable'!F70)</f>
        <v>414720</v>
      </c>
      <c r="G70" s="50">
        <f>IF('Caudal turbinable'!G70-414720 &gt; 0,414720,'Caudal turbinable'!G70)</f>
        <v>414720</v>
      </c>
      <c r="H70" s="50">
        <f>IF('Caudal turbinable'!H70-414720 &gt; 0,414720,'Caudal turbinable'!H70)</f>
        <v>414720</v>
      </c>
      <c r="I70" s="50">
        <f>IF('Caudal turbinable'!I70-414720 &gt; 0,414720,'Caudal turbinable'!I70)</f>
        <v>414720</v>
      </c>
      <c r="J70" s="50">
        <f>IF('Caudal turbinable'!J70-414720 &gt; 0,414720,'Caudal turbinable'!J70)</f>
        <v>414720</v>
      </c>
      <c r="K70" s="50">
        <f>IF('Caudal turbinable'!K70-414720 &gt; 0,414720,'Caudal turbinable'!K70)</f>
        <v>119120</v>
      </c>
      <c r="L70" s="50">
        <f>IF('Caudal turbinable'!L70-414720 &gt; 0,414720,'Caudal turbinable'!L70)</f>
        <v>46710</v>
      </c>
      <c r="M70" s="50">
        <f>IF('Caudal turbinable'!M70-414720 &gt; 0,414720,'Caudal turbinable'!M70)</f>
        <v>58546.25</v>
      </c>
      <c r="N70" s="55">
        <f>IF('Caudal turbinable'!N70-414720 &gt; 0,414720,'Caudal turbinable'!N70)</f>
        <v>406671.25</v>
      </c>
    </row>
    <row r="71" spans="1:14" ht="15" thickBot="1" x14ac:dyDescent="0.35">
      <c r="A71">
        <v>2005</v>
      </c>
      <c r="B71" t="s">
        <v>65</v>
      </c>
      <c r="C71" s="59">
        <f>IF('Caudal turbinable'!C71-414720 &gt; 0,414720,'Caudal turbinable'!C71)</f>
        <v>414720</v>
      </c>
      <c r="D71" s="60">
        <f>IF('Caudal turbinable'!D71-414720 &gt; 0,414720,'Caudal turbinable'!D71)</f>
        <v>414720</v>
      </c>
      <c r="E71" s="60">
        <f>IF('Caudal turbinable'!E71-414720 &gt; 0,414720,'Caudal turbinable'!E71)</f>
        <v>414720</v>
      </c>
      <c r="F71" s="60">
        <f>IF('Caudal turbinable'!F71-414720 &gt; 0,414720,'Caudal turbinable'!F71)</f>
        <v>414720</v>
      </c>
      <c r="G71" s="60">
        <f>IF('Caudal turbinable'!G71-414720 &gt; 0,414720,'Caudal turbinable'!G71)</f>
        <v>414720</v>
      </c>
      <c r="H71" s="60">
        <f>IF('Caudal turbinable'!H71-414720 &gt; 0,414720,'Caudal turbinable'!H71)</f>
        <v>414720</v>
      </c>
      <c r="I71" s="60">
        <f>IF('Caudal turbinable'!I71-414720 &gt; 0,414720,'Caudal turbinable'!I71)</f>
        <v>387872.5</v>
      </c>
      <c r="J71" s="60">
        <f>IF('Caudal turbinable'!J71-414720 &gt; 0,414720,'Caudal turbinable'!J71)</f>
        <v>183871.25</v>
      </c>
      <c r="K71" s="60">
        <f>IF('Caudal turbinable'!K71-414720 &gt; 0,414720,'Caudal turbinable'!K71)</f>
        <v>183175</v>
      </c>
      <c r="L71" s="60">
        <f>IF('Caudal turbinable'!L71-414720 &gt; 0,414720,'Caudal turbinable'!L71)</f>
        <v>266725</v>
      </c>
      <c r="M71" s="60">
        <f>IF('Caudal turbinable'!M71-414720 &gt; 0,414720,'Caudal turbinable'!M71)</f>
        <v>84307.5</v>
      </c>
      <c r="N71" s="61">
        <f>IF('Caudal turbinable'!N71-414720 &gt; 0,414720,'Caudal turbinable'!N71)</f>
        <v>414720</v>
      </c>
    </row>
    <row r="72" spans="1:14" ht="15" thickTop="1" x14ac:dyDescent="0.3">
      <c r="A72" t="s">
        <v>97</v>
      </c>
    </row>
    <row r="73" spans="1:14" x14ac:dyDescent="0.3">
      <c r="C73" s="50">
        <f>SUM(C6:C71)/66</f>
        <v>367284.16666666669</v>
      </c>
      <c r="D73" s="50">
        <f t="shared" ref="D73:N73" si="0">SUM(D6:D71)/66</f>
        <v>384957.95454545453</v>
      </c>
      <c r="E73" s="50">
        <f t="shared" si="0"/>
        <v>390291.23106060608</v>
      </c>
      <c r="F73" s="50">
        <f t="shared" si="0"/>
        <v>379334.86742424243</v>
      </c>
      <c r="G73" s="50">
        <f t="shared" si="0"/>
        <v>351622.84090909088</v>
      </c>
      <c r="H73" s="50">
        <f t="shared" si="0"/>
        <v>363764.09090909088</v>
      </c>
      <c r="I73" s="50">
        <f t="shared" si="0"/>
        <v>377929.62121212122</v>
      </c>
      <c r="J73" s="50">
        <f t="shared" si="0"/>
        <v>383588.31439393939</v>
      </c>
      <c r="K73" s="50">
        <f t="shared" si="0"/>
        <v>265283.1628787879</v>
      </c>
      <c r="L73" s="50">
        <f t="shared" si="0"/>
        <v>187827.65151515152</v>
      </c>
      <c r="M73" s="50">
        <f t="shared" si="0"/>
        <v>215895.56818181818</v>
      </c>
      <c r="N73" s="50">
        <f t="shared" si="0"/>
        <v>300920.45454545453</v>
      </c>
    </row>
    <row r="74" spans="1:14" x14ac:dyDescent="0.3">
      <c r="A74" t="s">
        <v>94</v>
      </c>
    </row>
    <row r="75" spans="1:14" x14ac:dyDescent="0.3">
      <c r="C75" s="50">
        <f>C73/30/24/3600</f>
        <v>0.14169913837448561</v>
      </c>
      <c r="D75" s="50">
        <f t="shared" ref="D75:N75" si="1">D73/30/24/3600</f>
        <v>0.14851772937710436</v>
      </c>
      <c r="E75" s="50">
        <f t="shared" si="1"/>
        <v>0.15057532062523382</v>
      </c>
      <c r="F75" s="50">
        <f t="shared" si="1"/>
        <v>0.14634832848157503</v>
      </c>
      <c r="G75" s="50">
        <f t="shared" si="1"/>
        <v>0.13565696022727272</v>
      </c>
      <c r="H75" s="50">
        <f t="shared" si="1"/>
        <v>0.14034108445566779</v>
      </c>
      <c r="I75" s="50">
        <f t="shared" si="1"/>
        <v>0.14580618102319493</v>
      </c>
      <c r="J75" s="50">
        <f t="shared" si="1"/>
        <v>0.1479893188248223</v>
      </c>
      <c r="K75" s="50">
        <f t="shared" si="1"/>
        <v>0.10234689925879163</v>
      </c>
      <c r="L75" s="50">
        <f t="shared" si="1"/>
        <v>7.2464371726524507E-2</v>
      </c>
      <c r="M75" s="50">
        <f t="shared" si="1"/>
        <v>8.3293043280022433E-2</v>
      </c>
      <c r="N75" s="50">
        <f t="shared" si="1"/>
        <v>0.11609585437710437</v>
      </c>
    </row>
    <row r="76" spans="1:14" x14ac:dyDescent="0.3">
      <c r="A76" t="s">
        <v>98</v>
      </c>
    </row>
    <row r="77" spans="1:14" x14ac:dyDescent="0.3">
      <c r="C77" s="50">
        <f>C75*9.81*33*0.8</f>
        <v>36.697809652777785</v>
      </c>
      <c r="D77" s="50">
        <f t="shared" ref="D77:N77" si="2">D75*9.81*33*0.8</f>
        <v>38.463715625000006</v>
      </c>
      <c r="E77" s="50">
        <f t="shared" si="2"/>
        <v>38.99659883680556</v>
      </c>
      <c r="F77" s="50">
        <f t="shared" si="2"/>
        <v>37.901875503472233</v>
      </c>
      <c r="G77" s="50">
        <f t="shared" si="2"/>
        <v>35.132982187499998</v>
      </c>
      <c r="H77" s="50">
        <f t="shared" si="2"/>
        <v>36.346095416666671</v>
      </c>
      <c r="I77" s="50">
        <f t="shared" si="2"/>
        <v>37.761467986111114</v>
      </c>
      <c r="J77" s="50">
        <f t="shared" si="2"/>
        <v>38.32686574652778</v>
      </c>
      <c r="K77" s="50">
        <f t="shared" si="2"/>
        <v>26.506209357638895</v>
      </c>
      <c r="L77" s="50">
        <f t="shared" si="2"/>
        <v>18.767112847222226</v>
      </c>
      <c r="M77" s="50">
        <f t="shared" si="2"/>
        <v>21.571565520833332</v>
      </c>
      <c r="N77" s="50">
        <f t="shared" si="2"/>
        <v>30.066968750000001</v>
      </c>
    </row>
    <row r="78" spans="1:14" x14ac:dyDescent="0.3">
      <c r="A78" t="s">
        <v>95</v>
      </c>
    </row>
    <row r="79" spans="1:14" x14ac:dyDescent="0.3">
      <c r="C79" s="50">
        <f>C77*24*30</f>
        <v>26422.422950000007</v>
      </c>
      <c r="D79" s="50">
        <f t="shared" ref="D79:N79" si="3">D77*24*30</f>
        <v>27693.875250000005</v>
      </c>
      <c r="E79" s="50">
        <f t="shared" si="3"/>
        <v>28077.551162500004</v>
      </c>
      <c r="F79" s="50">
        <f t="shared" si="3"/>
        <v>27289.350362500005</v>
      </c>
      <c r="G79" s="50">
        <f t="shared" si="3"/>
        <v>25295.747174999997</v>
      </c>
      <c r="H79" s="50">
        <f t="shared" si="3"/>
        <v>26169.188700000002</v>
      </c>
      <c r="I79" s="50">
        <f t="shared" si="3"/>
        <v>27188.256950000003</v>
      </c>
      <c r="J79" s="50">
        <f t="shared" si="3"/>
        <v>27595.343337500002</v>
      </c>
      <c r="K79" s="50">
        <f t="shared" si="3"/>
        <v>19084.470737500003</v>
      </c>
      <c r="L79" s="50">
        <f t="shared" si="3"/>
        <v>13512.321250000003</v>
      </c>
      <c r="M79" s="50">
        <f t="shared" si="3"/>
        <v>15531.527174999999</v>
      </c>
      <c r="N79" s="50">
        <f t="shared" si="3"/>
        <v>21648.217499999999</v>
      </c>
    </row>
    <row r="80" spans="1:14" x14ac:dyDescent="0.3">
      <c r="A80" t="s">
        <v>96</v>
      </c>
    </row>
    <row r="81" spans="1:14" x14ac:dyDescent="0.3">
      <c r="C81" s="50">
        <f>C79*0.07</f>
        <v>1849.5696065000006</v>
      </c>
      <c r="D81" s="50">
        <f t="shared" ref="D81:N81" si="4">D79*0.07</f>
        <v>1938.5712675000004</v>
      </c>
      <c r="E81" s="50">
        <f t="shared" si="4"/>
        <v>1965.4285813750005</v>
      </c>
      <c r="F81" s="50">
        <f t="shared" si="4"/>
        <v>1910.2545253750004</v>
      </c>
      <c r="G81" s="50">
        <f t="shared" si="4"/>
        <v>1770.70230225</v>
      </c>
      <c r="H81" s="50">
        <f t="shared" si="4"/>
        <v>1831.8432090000003</v>
      </c>
      <c r="I81" s="50">
        <f t="shared" si="4"/>
        <v>1903.1779865000003</v>
      </c>
      <c r="J81" s="50">
        <f t="shared" si="4"/>
        <v>1931.6740336250004</v>
      </c>
      <c r="K81" s="50">
        <f t="shared" si="4"/>
        <v>1335.9129516250005</v>
      </c>
      <c r="L81" s="50">
        <f t="shared" si="4"/>
        <v>945.86248750000027</v>
      </c>
      <c r="M81" s="50">
        <f t="shared" si="4"/>
        <v>1087.20690225</v>
      </c>
      <c r="N81" s="50">
        <f t="shared" si="4"/>
        <v>1515.375225</v>
      </c>
    </row>
    <row r="82" spans="1:14" x14ac:dyDescent="0.3">
      <c r="A82" t="s">
        <v>99</v>
      </c>
    </row>
    <row r="83" spans="1:14" x14ac:dyDescent="0.3">
      <c r="C83" s="50">
        <f>SUM(C81:N81)</f>
        <v>19985.579078500003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workbookViewId="0">
      <selection activeCell="C5" sqref="C5"/>
    </sheetView>
  </sheetViews>
  <sheetFormatPr baseColWidth="10" defaultRowHeight="14.4" x14ac:dyDescent="0.3"/>
  <cols>
    <col min="1" max="1" width="13.77734375" customWidth="1"/>
    <col min="3" max="3" width="5.5546875" customWidth="1"/>
    <col min="8" max="8" width="13.77734375" customWidth="1"/>
  </cols>
  <sheetData>
    <row r="1" spans="1:8" ht="15" thickBot="1" x14ac:dyDescent="0.35"/>
    <row r="2" spans="1:8" ht="16.2" thickBot="1" x14ac:dyDescent="0.35">
      <c r="A2" s="2" t="s">
        <v>124</v>
      </c>
      <c r="D2" s="63" t="s">
        <v>100</v>
      </c>
      <c r="E2" s="64"/>
      <c r="F2" s="64"/>
      <c r="G2" s="64"/>
      <c r="H2" s="65"/>
    </row>
    <row r="3" spans="1:8" ht="30" x14ac:dyDescent="0.4">
      <c r="A3" s="3" t="s">
        <v>101</v>
      </c>
      <c r="B3" s="70" t="s">
        <v>125</v>
      </c>
      <c r="D3" s="4" t="s">
        <v>102</v>
      </c>
      <c r="E3" s="5" t="s">
        <v>103</v>
      </c>
      <c r="F3" s="6" t="s">
        <v>104</v>
      </c>
      <c r="G3" s="7" t="s">
        <v>105</v>
      </c>
      <c r="H3" s="8" t="s">
        <v>106</v>
      </c>
    </row>
    <row r="4" spans="1:8" x14ac:dyDescent="0.3">
      <c r="A4" s="9"/>
      <c r="B4" s="9"/>
      <c r="C4" s="9"/>
      <c r="D4" s="10">
        <v>1</v>
      </c>
      <c r="E4" s="11">
        <v>0.04</v>
      </c>
      <c r="F4" s="12">
        <f>POWER(1+E4,1)</f>
        <v>1.04</v>
      </c>
      <c r="G4" s="13">
        <v>19986</v>
      </c>
      <c r="H4" s="14">
        <f>G4/F4</f>
        <v>19217.307692307691</v>
      </c>
    </row>
    <row r="5" spans="1:8" x14ac:dyDescent="0.3">
      <c r="A5" s="11" t="s">
        <v>118</v>
      </c>
      <c r="B5" s="13">
        <v>15960</v>
      </c>
      <c r="C5" s="15"/>
      <c r="D5" s="16">
        <v>2</v>
      </c>
      <c r="E5" s="40">
        <f>E4</f>
        <v>0.04</v>
      </c>
      <c r="F5" s="12">
        <f>POWER(1+E5,2)</f>
        <v>1.0816000000000001</v>
      </c>
      <c r="G5" s="13">
        <f>G4</f>
        <v>19986</v>
      </c>
      <c r="H5" s="14">
        <f t="shared" ref="H5:H23" si="0">G5/F5</f>
        <v>18478.18047337278</v>
      </c>
    </row>
    <row r="6" spans="1:8" x14ac:dyDescent="0.3">
      <c r="A6" s="11" t="s">
        <v>119</v>
      </c>
      <c r="B6" s="13">
        <v>36250</v>
      </c>
      <c r="C6" s="15"/>
      <c r="D6" s="16">
        <v>3</v>
      </c>
      <c r="E6" s="40">
        <f t="shared" ref="E6:E23" si="1">E5</f>
        <v>0.04</v>
      </c>
      <c r="F6" s="12">
        <f>POWER(1+E6,3)</f>
        <v>1.1248640000000001</v>
      </c>
      <c r="G6" s="13">
        <f t="shared" ref="G6:G23" si="2">G5</f>
        <v>19986</v>
      </c>
      <c r="H6" s="14">
        <f t="shared" si="0"/>
        <v>17767.481224396903</v>
      </c>
    </row>
    <row r="7" spans="1:8" x14ac:dyDescent="0.3">
      <c r="A7" s="11" t="s">
        <v>120</v>
      </c>
      <c r="B7" s="13">
        <v>17392</v>
      </c>
      <c r="C7" s="15"/>
      <c r="D7" s="16">
        <v>4</v>
      </c>
      <c r="E7" s="40">
        <f t="shared" si="1"/>
        <v>0.04</v>
      </c>
      <c r="F7" s="12">
        <f>POWER(1+E7,4)</f>
        <v>1.1698585600000002</v>
      </c>
      <c r="G7" s="13">
        <f t="shared" si="2"/>
        <v>19986</v>
      </c>
      <c r="H7" s="14">
        <f t="shared" si="0"/>
        <v>17084.116561920098</v>
      </c>
    </row>
    <row r="8" spans="1:8" x14ac:dyDescent="0.3">
      <c r="A8" s="11"/>
      <c r="B8" s="13"/>
      <c r="C8" s="15"/>
      <c r="D8" s="16">
        <v>5</v>
      </c>
      <c r="E8" s="40">
        <f t="shared" si="1"/>
        <v>0.04</v>
      </c>
      <c r="F8" s="12">
        <f>POWER(1+E8,5)</f>
        <v>1.2166529024000003</v>
      </c>
      <c r="G8" s="13">
        <f t="shared" si="2"/>
        <v>19986</v>
      </c>
      <c r="H8" s="14">
        <f t="shared" si="0"/>
        <v>16427.0351556924</v>
      </c>
    </row>
    <row r="9" spans="1:8" x14ac:dyDescent="0.3">
      <c r="A9" s="11" t="s">
        <v>121</v>
      </c>
      <c r="B9" s="13">
        <v>27970</v>
      </c>
      <c r="C9" s="15"/>
      <c r="D9" s="16">
        <v>6</v>
      </c>
      <c r="E9" s="40">
        <f t="shared" si="1"/>
        <v>0.04</v>
      </c>
      <c r="F9" s="12">
        <f>POWER(1+E9,6)</f>
        <v>1.2653190184960004</v>
      </c>
      <c r="G9" s="13">
        <f t="shared" si="2"/>
        <v>19986</v>
      </c>
      <c r="H9" s="14">
        <f t="shared" si="0"/>
        <v>15795.226111242691</v>
      </c>
    </row>
    <row r="10" spans="1:8" x14ac:dyDescent="0.3">
      <c r="A10" s="11" t="s">
        <v>122</v>
      </c>
      <c r="B10" s="13">
        <v>1113</v>
      </c>
      <c r="C10" s="15"/>
      <c r="D10" s="16">
        <v>7</v>
      </c>
      <c r="E10" s="40">
        <f t="shared" si="1"/>
        <v>0.04</v>
      </c>
      <c r="F10" s="12">
        <f>POWER(1+E10,7)</f>
        <v>1.3159317792358403</v>
      </c>
      <c r="G10" s="13">
        <f t="shared" si="2"/>
        <v>19986</v>
      </c>
      <c r="H10" s="14">
        <f t="shared" si="0"/>
        <v>15187.717414656436</v>
      </c>
    </row>
    <row r="11" spans="1:8" x14ac:dyDescent="0.3">
      <c r="A11" s="17" t="s">
        <v>123</v>
      </c>
      <c r="B11" s="13">
        <v>97927</v>
      </c>
      <c r="C11" s="15"/>
      <c r="D11" s="16">
        <v>8</v>
      </c>
      <c r="E11" s="40">
        <f t="shared" si="1"/>
        <v>0.04</v>
      </c>
      <c r="F11" s="12">
        <f>POWER(1+E11,8)</f>
        <v>1.3685690504052741</v>
      </c>
      <c r="G11" s="13">
        <f t="shared" si="2"/>
        <v>19986</v>
      </c>
      <c r="H11" s="14">
        <f t="shared" si="0"/>
        <v>14603.574437169647</v>
      </c>
    </row>
    <row r="12" spans="1:8" x14ac:dyDescent="0.3">
      <c r="A12" s="17" t="s">
        <v>107</v>
      </c>
      <c r="B12" s="13">
        <v>0</v>
      </c>
      <c r="C12" s="15"/>
      <c r="D12" s="16">
        <v>9</v>
      </c>
      <c r="E12" s="40">
        <f t="shared" si="1"/>
        <v>0.04</v>
      </c>
      <c r="F12" s="12">
        <f>POWER(1+E12,9)</f>
        <v>1.4233118124214852</v>
      </c>
      <c r="G12" s="13">
        <f t="shared" si="2"/>
        <v>19986</v>
      </c>
      <c r="H12" s="14">
        <f t="shared" si="0"/>
        <v>14041.898497278506</v>
      </c>
    </row>
    <row r="13" spans="1:8" x14ac:dyDescent="0.3">
      <c r="A13" s="18" t="s">
        <v>108</v>
      </c>
      <c r="B13" s="19">
        <f>SUM(B5:B11)</f>
        <v>196612</v>
      </c>
      <c r="C13" s="20"/>
      <c r="D13" s="16">
        <v>10</v>
      </c>
      <c r="E13" s="40">
        <f t="shared" si="1"/>
        <v>0.04</v>
      </c>
      <c r="F13" s="12">
        <f>POWER(1+E13,10)</f>
        <v>1.4802442849183446</v>
      </c>
      <c r="G13" s="13">
        <f t="shared" si="2"/>
        <v>19986</v>
      </c>
      <c r="H13" s="14">
        <f t="shared" si="0"/>
        <v>13501.82547815241</v>
      </c>
    </row>
    <row r="14" spans="1:8" x14ac:dyDescent="0.3">
      <c r="A14" s="9"/>
      <c r="B14" s="15"/>
      <c r="C14" s="15"/>
      <c r="D14" s="16">
        <v>11</v>
      </c>
      <c r="E14" s="40">
        <f t="shared" si="1"/>
        <v>0.04</v>
      </c>
      <c r="F14" s="12">
        <f>POWER(1+E14,11)</f>
        <v>1.5394540563150783</v>
      </c>
      <c r="G14" s="13">
        <f t="shared" si="2"/>
        <v>19986</v>
      </c>
      <c r="H14" s="14">
        <f t="shared" si="0"/>
        <v>12982.524498223473</v>
      </c>
    </row>
    <row r="15" spans="1:8" x14ac:dyDescent="0.3">
      <c r="A15" s="9"/>
      <c r="B15" s="15"/>
      <c r="C15" s="15"/>
      <c r="D15" s="16">
        <v>12</v>
      </c>
      <c r="E15" s="40">
        <f t="shared" si="1"/>
        <v>0.04</v>
      </c>
      <c r="F15" s="12">
        <f>POWER(1+E15,12)</f>
        <v>1.6010322185676817</v>
      </c>
      <c r="G15" s="13">
        <f t="shared" si="2"/>
        <v>19986</v>
      </c>
      <c r="H15" s="14">
        <f t="shared" si="0"/>
        <v>12483.196632907182</v>
      </c>
    </row>
    <row r="16" spans="1:8" x14ac:dyDescent="0.3">
      <c r="A16" s="9"/>
      <c r="B16" s="15"/>
      <c r="C16" s="15"/>
      <c r="D16" s="16">
        <v>13</v>
      </c>
      <c r="E16" s="40">
        <f t="shared" si="1"/>
        <v>0.04</v>
      </c>
      <c r="F16" s="12">
        <f>POWER(1+E16,13)</f>
        <v>1.6650735073103891</v>
      </c>
      <c r="G16" s="13">
        <f t="shared" si="2"/>
        <v>19986</v>
      </c>
      <c r="H16" s="14">
        <f t="shared" si="0"/>
        <v>12003.073685487674</v>
      </c>
    </row>
    <row r="17" spans="1:8" x14ac:dyDescent="0.3">
      <c r="A17" s="9"/>
      <c r="B17" s="15"/>
      <c r="C17" s="15"/>
      <c r="D17" s="16">
        <v>14</v>
      </c>
      <c r="E17" s="40">
        <f t="shared" si="1"/>
        <v>0.04</v>
      </c>
      <c r="F17" s="12">
        <f>POWER(1+E17,14)</f>
        <v>1.7316764476028046</v>
      </c>
      <c r="G17" s="13">
        <f t="shared" si="2"/>
        <v>19986</v>
      </c>
      <c r="H17" s="14">
        <f t="shared" si="0"/>
        <v>11541.417005276611</v>
      </c>
    </row>
    <row r="18" spans="1:8" x14ac:dyDescent="0.3">
      <c r="A18" s="9"/>
      <c r="B18" s="15"/>
      <c r="C18" s="15"/>
      <c r="D18" s="16">
        <v>15</v>
      </c>
      <c r="E18" s="40">
        <f t="shared" si="1"/>
        <v>0.04</v>
      </c>
      <c r="F18" s="12">
        <f>POWER(1+E18,15)</f>
        <v>1.8009435055069167</v>
      </c>
      <c r="G18" s="13">
        <f t="shared" si="2"/>
        <v>19986</v>
      </c>
      <c r="H18" s="14">
        <f t="shared" si="0"/>
        <v>11097.51635122751</v>
      </c>
    </row>
    <row r="19" spans="1:8" x14ac:dyDescent="0.3">
      <c r="A19" s="9"/>
      <c r="B19" s="15"/>
      <c r="C19" s="15"/>
      <c r="D19" s="16">
        <v>16</v>
      </c>
      <c r="E19" s="40">
        <f t="shared" si="1"/>
        <v>0.04</v>
      </c>
      <c r="F19" s="12">
        <f>POWER(1+E19,16)</f>
        <v>1.8729812457271937</v>
      </c>
      <c r="G19" s="13">
        <f t="shared" si="2"/>
        <v>19986</v>
      </c>
      <c r="H19" s="14">
        <f t="shared" si="0"/>
        <v>10670.688799257219</v>
      </c>
    </row>
    <row r="20" spans="1:8" x14ac:dyDescent="0.3">
      <c r="A20" s="9"/>
      <c r="B20" s="15"/>
      <c r="C20" s="15"/>
      <c r="D20" s="16">
        <v>17</v>
      </c>
      <c r="E20" s="40">
        <f t="shared" si="1"/>
        <v>0.04</v>
      </c>
      <c r="F20" s="12">
        <f>POWER(1+E20,17)</f>
        <v>1.9479004955562815</v>
      </c>
      <c r="G20" s="13">
        <f t="shared" si="2"/>
        <v>19986</v>
      </c>
      <c r="H20" s="14">
        <f t="shared" si="0"/>
        <v>10260.277691593479</v>
      </c>
    </row>
    <row r="21" spans="1:8" x14ac:dyDescent="0.3">
      <c r="A21" s="9"/>
      <c r="B21" s="15"/>
      <c r="C21" s="15"/>
      <c r="D21" s="16">
        <v>18</v>
      </c>
      <c r="E21" s="40">
        <f t="shared" si="1"/>
        <v>0.04</v>
      </c>
      <c r="F21" s="12">
        <f>POWER(1+E21,18)</f>
        <v>2.025816515378533</v>
      </c>
      <c r="G21" s="13">
        <f t="shared" si="2"/>
        <v>19986</v>
      </c>
      <c r="H21" s="14">
        <f t="shared" si="0"/>
        <v>9865.6516265321916</v>
      </c>
    </row>
    <row r="22" spans="1:8" x14ac:dyDescent="0.3">
      <c r="A22" s="9"/>
      <c r="B22" s="15"/>
      <c r="C22" s="15"/>
      <c r="D22" s="16">
        <v>19</v>
      </c>
      <c r="E22" s="40">
        <f t="shared" si="1"/>
        <v>0.04</v>
      </c>
      <c r="F22" s="12">
        <f>POWER(1+E22,19)</f>
        <v>2.1068491759936743</v>
      </c>
      <c r="G22" s="13">
        <f t="shared" si="2"/>
        <v>19986</v>
      </c>
      <c r="H22" s="14">
        <f t="shared" si="0"/>
        <v>9486.2034870501848</v>
      </c>
    </row>
    <row r="23" spans="1:8" ht="15" thickBot="1" x14ac:dyDescent="0.35">
      <c r="A23" s="9"/>
      <c r="B23" s="15"/>
      <c r="C23" s="15"/>
      <c r="D23" s="21">
        <v>20</v>
      </c>
      <c r="E23" s="42">
        <f t="shared" si="1"/>
        <v>0.04</v>
      </c>
      <c r="F23" s="22">
        <f>POWER(1+E23,20)</f>
        <v>2.1911231430334213</v>
      </c>
      <c r="G23" s="13">
        <f t="shared" si="2"/>
        <v>19986</v>
      </c>
      <c r="H23" s="23">
        <f t="shared" si="0"/>
        <v>9121.3495067790227</v>
      </c>
    </row>
    <row r="24" spans="1:8" ht="16.2" thickBot="1" x14ac:dyDescent="0.35">
      <c r="B24" s="24"/>
      <c r="C24" s="24"/>
      <c r="D24" s="24"/>
      <c r="E24" s="24"/>
      <c r="F24" s="24"/>
      <c r="G24" s="25" t="s">
        <v>108</v>
      </c>
      <c r="H24" s="26">
        <f>SUM(H4:H23)</f>
        <v>271616.2623305241</v>
      </c>
    </row>
    <row r="25" spans="1:8" ht="16.2" thickBot="1" x14ac:dyDescent="0.35">
      <c r="B25" s="24"/>
      <c r="C25" s="24"/>
      <c r="D25" s="24"/>
      <c r="E25" s="24"/>
      <c r="F25" s="24"/>
      <c r="G25" s="27"/>
      <c r="H25" s="28"/>
    </row>
    <row r="26" spans="1:8" ht="30.6" x14ac:dyDescent="0.3">
      <c r="B26" s="24"/>
      <c r="C26" s="24"/>
      <c r="D26" s="24"/>
      <c r="E26" s="29" t="s">
        <v>109</v>
      </c>
      <c r="F26" s="30" t="s">
        <v>110</v>
      </c>
      <c r="G26" s="31" t="s">
        <v>111</v>
      </c>
      <c r="H26" s="24"/>
    </row>
    <row r="27" spans="1:8" ht="15" thickBot="1" x14ac:dyDescent="0.35">
      <c r="B27" s="24"/>
      <c r="C27" s="24"/>
      <c r="D27" s="24"/>
      <c r="E27" s="32">
        <f>B13</f>
        <v>196612</v>
      </c>
      <c r="F27" s="33">
        <f>H24</f>
        <v>271616.2623305241</v>
      </c>
      <c r="G27" s="34">
        <f>F27-E27</f>
        <v>75004.2623305241</v>
      </c>
      <c r="H27" s="24"/>
    </row>
    <row r="28" spans="1:8" ht="15" thickBot="1" x14ac:dyDescent="0.35">
      <c r="B28" s="24"/>
      <c r="C28" s="24"/>
      <c r="D28" s="24"/>
      <c r="E28" s="24"/>
      <c r="F28" s="24"/>
      <c r="G28" s="24"/>
      <c r="H28" s="24"/>
    </row>
    <row r="29" spans="1:8" ht="45" x14ac:dyDescent="0.4">
      <c r="B29" s="24"/>
      <c r="C29" s="24"/>
      <c r="D29" s="35" t="s">
        <v>102</v>
      </c>
      <c r="E29" s="36" t="s">
        <v>112</v>
      </c>
      <c r="F29" s="37" t="s">
        <v>104</v>
      </c>
      <c r="G29" s="38" t="s">
        <v>105</v>
      </c>
      <c r="H29" s="39" t="s">
        <v>106</v>
      </c>
    </row>
    <row r="30" spans="1:8" x14ac:dyDescent="0.3">
      <c r="A30" s="9"/>
      <c r="B30" s="15"/>
      <c r="C30" s="15"/>
      <c r="D30" s="16">
        <v>1</v>
      </c>
      <c r="E30" s="40">
        <v>7.9699999999999993E-2</v>
      </c>
      <c r="F30" s="40">
        <f>POWER(1+E30,1)</f>
        <v>1.0796999999999999</v>
      </c>
      <c r="G30" s="41">
        <v>19986</v>
      </c>
      <c r="H30" s="14">
        <f>G30/F30</f>
        <v>18510.697415948878</v>
      </c>
    </row>
    <row r="31" spans="1:8" x14ac:dyDescent="0.3">
      <c r="A31" s="9"/>
      <c r="B31" s="15"/>
      <c r="C31" s="15"/>
      <c r="D31" s="16">
        <v>2</v>
      </c>
      <c r="E31" s="40">
        <f>E30</f>
        <v>7.9699999999999993E-2</v>
      </c>
      <c r="F31" s="40">
        <f>POWER(1+E31,2)</f>
        <v>1.1657520899999998</v>
      </c>
      <c r="G31" s="41">
        <f>G30</f>
        <v>19986</v>
      </c>
      <c r="H31" s="14">
        <f t="shared" ref="H31:H49" si="3">G31/F31</f>
        <v>17144.296949105195</v>
      </c>
    </row>
    <row r="32" spans="1:8" x14ac:dyDescent="0.3">
      <c r="A32" s="9"/>
      <c r="B32" s="15"/>
      <c r="C32" s="15"/>
      <c r="D32" s="16">
        <v>3</v>
      </c>
      <c r="E32" s="40">
        <f t="shared" ref="E32:E49" si="4">E31</f>
        <v>7.9699999999999993E-2</v>
      </c>
      <c r="F32" s="40">
        <f>POWER(1+E32,3)</f>
        <v>1.2586625315729996</v>
      </c>
      <c r="G32" s="41">
        <f t="shared" ref="G32:G49" si="5">G31</f>
        <v>19986</v>
      </c>
      <c r="H32" s="14">
        <f t="shared" si="3"/>
        <v>15878.759793558578</v>
      </c>
    </row>
    <row r="33" spans="1:8" x14ac:dyDescent="0.3">
      <c r="A33" s="9"/>
      <c r="B33" s="15"/>
      <c r="C33" s="15"/>
      <c r="D33" s="16">
        <v>4</v>
      </c>
      <c r="E33" s="40">
        <f t="shared" si="4"/>
        <v>7.9699999999999993E-2</v>
      </c>
      <c r="F33" s="40">
        <f>POWER(1+E33,4)</f>
        <v>1.3589779353393676</v>
      </c>
      <c r="G33" s="41">
        <f t="shared" si="5"/>
        <v>19986</v>
      </c>
      <c r="H33" s="14">
        <f t="shared" si="3"/>
        <v>14706.640542334517</v>
      </c>
    </row>
    <row r="34" spans="1:8" x14ac:dyDescent="0.3">
      <c r="A34" s="9"/>
      <c r="B34" s="15"/>
      <c r="C34" s="15"/>
      <c r="D34" s="16">
        <v>5</v>
      </c>
      <c r="E34" s="40">
        <f t="shared" si="4"/>
        <v>7.9699999999999993E-2</v>
      </c>
      <c r="F34" s="40">
        <f>POWER(1+E34,5)</f>
        <v>1.4672884767859151</v>
      </c>
      <c r="G34" s="41">
        <f t="shared" si="5"/>
        <v>19986</v>
      </c>
      <c r="H34" s="14">
        <f t="shared" si="3"/>
        <v>13621.043384583234</v>
      </c>
    </row>
    <row r="35" spans="1:8" x14ac:dyDescent="0.3">
      <c r="A35" s="9"/>
      <c r="B35" s="15"/>
      <c r="C35" s="15"/>
      <c r="D35" s="16">
        <v>6</v>
      </c>
      <c r="E35" s="40">
        <f t="shared" si="4"/>
        <v>7.9699999999999993E-2</v>
      </c>
      <c r="F35" s="40">
        <f>POWER(1+E35,6)</f>
        <v>1.5842313683857523</v>
      </c>
      <c r="G35" s="41">
        <f t="shared" si="5"/>
        <v>19986</v>
      </c>
      <c r="H35" s="14">
        <f t="shared" si="3"/>
        <v>12615.581536151929</v>
      </c>
    </row>
    <row r="36" spans="1:8" x14ac:dyDescent="0.3">
      <c r="A36" s="9"/>
      <c r="B36" s="15"/>
      <c r="C36" s="15"/>
      <c r="D36" s="16">
        <v>7</v>
      </c>
      <c r="E36" s="40">
        <f t="shared" si="4"/>
        <v>7.9699999999999993E-2</v>
      </c>
      <c r="F36" s="40">
        <f>POWER(1+E36,7)</f>
        <v>1.7104946084460966</v>
      </c>
      <c r="G36" s="41">
        <f t="shared" si="5"/>
        <v>19986</v>
      </c>
      <c r="H36" s="14">
        <f t="shared" si="3"/>
        <v>11684.339664862397</v>
      </c>
    </row>
    <row r="37" spans="1:8" x14ac:dyDescent="0.3">
      <c r="A37" s="9"/>
      <c r="B37" s="15"/>
      <c r="C37" s="15"/>
      <c r="D37" s="16">
        <v>8</v>
      </c>
      <c r="E37" s="40">
        <f t="shared" si="4"/>
        <v>7.9699999999999993E-2</v>
      </c>
      <c r="F37" s="40">
        <f>POWER(1+E37,8)</f>
        <v>1.8468210287392504</v>
      </c>
      <c r="G37" s="41">
        <f t="shared" si="5"/>
        <v>19986</v>
      </c>
      <c r="H37" s="14">
        <f t="shared" si="3"/>
        <v>10821.83908943447</v>
      </c>
    </row>
    <row r="38" spans="1:8" x14ac:dyDescent="0.3">
      <c r="A38" s="9"/>
      <c r="B38" s="15"/>
      <c r="C38" s="15"/>
      <c r="D38" s="16">
        <v>9</v>
      </c>
      <c r="E38" s="40">
        <f t="shared" si="4"/>
        <v>7.9699999999999993E-2</v>
      </c>
      <c r="F38" s="40">
        <f>POWER(1+E38,9)</f>
        <v>1.9940126647297685</v>
      </c>
      <c r="G38" s="41">
        <f t="shared" si="5"/>
        <v>19986</v>
      </c>
      <c r="H38" s="14">
        <f t="shared" si="3"/>
        <v>10023.005547313578</v>
      </c>
    </row>
    <row r="39" spans="1:8" x14ac:dyDescent="0.3">
      <c r="A39" s="9"/>
      <c r="B39" s="15"/>
      <c r="C39" s="15"/>
      <c r="D39" s="16">
        <v>10</v>
      </c>
      <c r="E39" s="40">
        <f t="shared" si="4"/>
        <v>7.9699999999999993E-2</v>
      </c>
      <c r="F39" s="40">
        <f>POWER(1+E39,10)</f>
        <v>2.1529354741087308</v>
      </c>
      <c r="G39" s="41">
        <f t="shared" si="5"/>
        <v>19986</v>
      </c>
      <c r="H39" s="14">
        <f t="shared" si="3"/>
        <v>9283.1393417741783</v>
      </c>
    </row>
    <row r="40" spans="1:8" x14ac:dyDescent="0.3">
      <c r="A40" s="9"/>
      <c r="B40" s="15"/>
      <c r="C40" s="15"/>
      <c r="D40" s="16">
        <v>11</v>
      </c>
      <c r="E40" s="40">
        <f t="shared" si="4"/>
        <v>7.9699999999999993E-2</v>
      </c>
      <c r="F40" s="40">
        <f>POWER(1+E40,11)</f>
        <v>2.3245244313951963</v>
      </c>
      <c r="G40" s="41">
        <f t="shared" si="5"/>
        <v>19986</v>
      </c>
      <c r="H40" s="14">
        <f t="shared" si="3"/>
        <v>8597.8876926684989</v>
      </c>
    </row>
    <row r="41" spans="1:8" x14ac:dyDescent="0.3">
      <c r="A41" s="9"/>
      <c r="B41" s="15"/>
      <c r="C41" s="15"/>
      <c r="D41" s="16">
        <v>12</v>
      </c>
      <c r="E41" s="40">
        <f t="shared" si="4"/>
        <v>7.9699999999999993E-2</v>
      </c>
      <c r="F41" s="40">
        <f>POWER(1+E41,12)</f>
        <v>2.5097890285773934</v>
      </c>
      <c r="G41" s="41">
        <f t="shared" si="5"/>
        <v>19986</v>
      </c>
      <c r="H41" s="14">
        <f t="shared" si="3"/>
        <v>7963.2191281545793</v>
      </c>
    </row>
    <row r="42" spans="1:8" x14ac:dyDescent="0.3">
      <c r="A42" s="9"/>
      <c r="B42" s="15"/>
      <c r="C42" s="15"/>
      <c r="D42" s="16">
        <v>13</v>
      </c>
      <c r="E42" s="40">
        <f t="shared" si="4"/>
        <v>7.9699999999999993E-2</v>
      </c>
      <c r="F42" s="40">
        <f>POWER(1+E42,13)</f>
        <v>2.7098192141550115</v>
      </c>
      <c r="G42" s="41">
        <f t="shared" si="5"/>
        <v>19986</v>
      </c>
      <c r="H42" s="14">
        <f t="shared" si="3"/>
        <v>7375.399766745003</v>
      </c>
    </row>
    <row r="43" spans="1:8" x14ac:dyDescent="0.3">
      <c r="A43" s="9"/>
      <c r="B43" s="15"/>
      <c r="C43" s="15"/>
      <c r="D43" s="16">
        <v>14</v>
      </c>
      <c r="E43" s="40">
        <f t="shared" si="4"/>
        <v>7.9699999999999993E-2</v>
      </c>
      <c r="F43" s="40">
        <f>POWER(1+E43,14)</f>
        <v>2.9257918055231653</v>
      </c>
      <c r="G43" s="41">
        <f t="shared" si="5"/>
        <v>19986</v>
      </c>
      <c r="H43" s="14">
        <f t="shared" si="3"/>
        <v>6830.9713501389324</v>
      </c>
    </row>
    <row r="44" spans="1:8" x14ac:dyDescent="0.3">
      <c r="A44" s="9"/>
      <c r="B44" s="15"/>
      <c r="C44" s="15"/>
      <c r="D44" s="16">
        <v>15</v>
      </c>
      <c r="E44" s="40">
        <f t="shared" si="4"/>
        <v>7.9699999999999993E-2</v>
      </c>
      <c r="F44" s="40">
        <f>POWER(1+E44,15)</f>
        <v>3.1589774124233614</v>
      </c>
      <c r="G44" s="41">
        <f t="shared" si="5"/>
        <v>19986</v>
      </c>
      <c r="H44" s="14">
        <f t="shared" si="3"/>
        <v>6326.7308976001968</v>
      </c>
    </row>
    <row r="45" spans="1:8" x14ac:dyDescent="0.3">
      <c r="A45" s="9"/>
      <c r="B45" s="15"/>
      <c r="C45" s="15"/>
      <c r="D45" s="16">
        <v>16</v>
      </c>
      <c r="E45" s="40">
        <f t="shared" si="4"/>
        <v>7.9699999999999993E-2</v>
      </c>
      <c r="F45" s="40">
        <f>POWER(1+E45,16)</f>
        <v>3.4107479121935032</v>
      </c>
      <c r="G45" s="41">
        <f t="shared" si="5"/>
        <v>19986</v>
      </c>
      <c r="H45" s="14">
        <f t="shared" si="3"/>
        <v>5859.7118621841228</v>
      </c>
    </row>
    <row r="46" spans="1:8" x14ac:dyDescent="0.3">
      <c r="A46" s="9"/>
      <c r="B46" s="15"/>
      <c r="C46" s="15"/>
      <c r="D46" s="16">
        <v>17</v>
      </c>
      <c r="E46" s="40">
        <f t="shared" si="4"/>
        <v>7.9699999999999993E-2</v>
      </c>
      <c r="F46" s="40">
        <f>POWER(1+E46,17)</f>
        <v>3.6825845207953249</v>
      </c>
      <c r="G46" s="41">
        <f t="shared" si="5"/>
        <v>19986</v>
      </c>
      <c r="H46" s="14">
        <f t="shared" si="3"/>
        <v>5427.1666779513971</v>
      </c>
    </row>
    <row r="47" spans="1:8" x14ac:dyDescent="0.3">
      <c r="A47" s="9"/>
      <c r="B47" s="15"/>
      <c r="C47" s="15"/>
      <c r="D47" s="16">
        <v>18</v>
      </c>
      <c r="E47" s="40">
        <f t="shared" si="4"/>
        <v>7.9699999999999993E-2</v>
      </c>
      <c r="F47" s="40">
        <f>POWER(1+E47,18)</f>
        <v>3.9760865071027123</v>
      </c>
      <c r="G47" s="41">
        <f t="shared" si="5"/>
        <v>19986</v>
      </c>
      <c r="H47" s="14">
        <f t="shared" si="3"/>
        <v>5026.5505954907812</v>
      </c>
    </row>
    <row r="48" spans="1:8" x14ac:dyDescent="0.3">
      <c r="A48" s="9"/>
      <c r="B48" s="15"/>
      <c r="C48" s="15"/>
      <c r="D48" s="16">
        <v>19</v>
      </c>
      <c r="E48" s="40">
        <f t="shared" si="4"/>
        <v>7.9699999999999993E-2</v>
      </c>
      <c r="F48" s="40">
        <f>POWER(1+E48,19)</f>
        <v>4.2929806017187975</v>
      </c>
      <c r="G48" s="41">
        <f t="shared" si="5"/>
        <v>19986</v>
      </c>
      <c r="H48" s="14">
        <f t="shared" si="3"/>
        <v>4655.5067106518318</v>
      </c>
    </row>
    <row r="49" spans="1:8" ht="15" thickBot="1" x14ac:dyDescent="0.35">
      <c r="A49" s="9"/>
      <c r="B49" s="15"/>
      <c r="C49" s="15"/>
      <c r="D49" s="21">
        <v>20</v>
      </c>
      <c r="E49" s="42">
        <f t="shared" si="4"/>
        <v>7.9699999999999993E-2</v>
      </c>
      <c r="F49" s="42">
        <f>POWER(1+E49,20)</f>
        <v>4.6351311556757855</v>
      </c>
      <c r="G49" s="41">
        <f t="shared" si="5"/>
        <v>19986</v>
      </c>
      <c r="H49" s="23">
        <f t="shared" si="3"/>
        <v>4311.8520984086617</v>
      </c>
    </row>
    <row r="50" spans="1:8" x14ac:dyDescent="0.3">
      <c r="A50" s="9"/>
      <c r="B50" s="15"/>
      <c r="C50" s="15"/>
      <c r="D50" s="15"/>
      <c r="E50" s="15"/>
      <c r="F50" s="66" t="s">
        <v>113</v>
      </c>
      <c r="G50" s="67"/>
      <c r="H50" s="43">
        <f>SUM(H30:H49)</f>
        <v>196664.34004506099</v>
      </c>
    </row>
    <row r="51" spans="1:8" x14ac:dyDescent="0.3">
      <c r="B51" s="24"/>
      <c r="C51" s="24"/>
      <c r="D51" s="24"/>
      <c r="E51" s="24"/>
      <c r="F51" s="44"/>
      <c r="G51" s="45" t="s">
        <v>114</v>
      </c>
      <c r="H51" s="14">
        <f>E27</f>
        <v>196612</v>
      </c>
    </row>
    <row r="52" spans="1:8" ht="15" thickBot="1" x14ac:dyDescent="0.35">
      <c r="B52" s="24"/>
      <c r="C52" s="24"/>
      <c r="D52" s="24"/>
      <c r="E52" s="46"/>
      <c r="F52" s="47"/>
      <c r="G52" s="48" t="s">
        <v>111</v>
      </c>
      <c r="H52" s="23">
        <f>H50-H51</f>
        <v>52.340045060991542</v>
      </c>
    </row>
    <row r="53" spans="1:8" ht="15" thickBot="1" x14ac:dyDescent="0.35">
      <c r="B53" s="24"/>
      <c r="C53" s="24"/>
      <c r="D53" s="24"/>
      <c r="E53" s="24"/>
      <c r="F53" s="24"/>
      <c r="G53" s="24"/>
      <c r="H53" s="24"/>
    </row>
    <row r="54" spans="1:8" ht="15" thickBot="1" x14ac:dyDescent="0.35">
      <c r="B54" s="24"/>
      <c r="C54" s="24"/>
      <c r="D54" s="24"/>
      <c r="E54" s="68" t="s">
        <v>115</v>
      </c>
      <c r="F54" s="69"/>
      <c r="G54" s="69"/>
      <c r="H54" s="49">
        <f>E49</f>
        <v>7.9699999999999993E-2</v>
      </c>
    </row>
  </sheetData>
  <mergeCells count="3">
    <mergeCell ref="D2:H2"/>
    <mergeCell ref="F50:G50"/>
    <mergeCell ref="E54:G5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Datos CHC</vt:lpstr>
      <vt:lpstr>Caudal cuenca</vt:lpstr>
      <vt:lpstr>Caudal turbinable</vt:lpstr>
      <vt:lpstr>Caudal a turbinar</vt:lpstr>
      <vt:lpstr>Viabilidad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Propietario</dc:creator>
  <cp:lastModifiedBy>Propietario</cp:lastModifiedBy>
  <cp:lastPrinted>2019-02-20T23:06:01Z</cp:lastPrinted>
  <dcterms:created xsi:type="dcterms:W3CDTF">2019-02-20T22:26:11Z</dcterms:created>
  <dcterms:modified xsi:type="dcterms:W3CDTF">2019-04-20T18:04:31Z</dcterms:modified>
</cp:coreProperties>
</file>